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0940" windowHeight="9855"/>
  </bookViews>
  <sheets>
    <sheet name="Титул" sheetId="2" r:id="rId1"/>
    <sheet name="навчальна робота" sheetId="1" r:id="rId2"/>
  </sheets>
  <externalReferences>
    <externalReference r:id="rId3"/>
  </externalReferences>
  <definedNames>
    <definedName name="_xlnm.Print_Area" localSheetId="1">'навчальна робота'!$A$1:$X$139</definedName>
  </definedNames>
  <calcPr calcId="144525"/>
</workbook>
</file>

<file path=xl/calcChain.xml><?xml version="1.0" encoding="utf-8"?>
<calcChain xmlns="http://schemas.openxmlformats.org/spreadsheetml/2006/main">
  <c r="R42" i="2" l="1"/>
  <c r="N42" i="2"/>
  <c r="L42" i="2"/>
  <c r="K42" i="2"/>
  <c r="J42" i="2"/>
  <c r="I42" i="2"/>
  <c r="H42" i="2"/>
  <c r="F42" i="2"/>
  <c r="U42" i="2" s="1"/>
  <c r="E42" i="2"/>
  <c r="R41" i="2"/>
  <c r="N41" i="2"/>
  <c r="L41" i="2"/>
  <c r="K41" i="2"/>
  <c r="J41" i="2"/>
  <c r="I41" i="2"/>
  <c r="H41" i="2"/>
  <c r="F41" i="2"/>
  <c r="U41" i="2" s="1"/>
  <c r="E41" i="2"/>
  <c r="AY40" i="2"/>
  <c r="R40" i="2"/>
  <c r="N40" i="2"/>
  <c r="L40" i="2"/>
  <c r="K40" i="2"/>
  <c r="J40" i="2"/>
  <c r="I40" i="2"/>
  <c r="H40" i="2"/>
  <c r="F40" i="2"/>
  <c r="S40" i="2" s="1"/>
  <c r="E40" i="2"/>
  <c r="R39" i="2"/>
  <c r="N39" i="2"/>
  <c r="L39" i="2"/>
  <c r="K39" i="2"/>
  <c r="J39" i="2"/>
  <c r="I39" i="2"/>
  <c r="H39" i="2"/>
  <c r="F39" i="2"/>
  <c r="S39" i="2" s="1"/>
  <c r="E39" i="2"/>
  <c r="R38" i="2"/>
  <c r="N38" i="2"/>
  <c r="L38" i="2"/>
  <c r="K38" i="2"/>
  <c r="J38" i="2"/>
  <c r="I38" i="2"/>
  <c r="H38" i="2"/>
  <c r="F38" i="2"/>
  <c r="S38" i="2" s="1"/>
  <c r="E38" i="2"/>
  <c r="R37" i="2"/>
  <c r="N37" i="2"/>
  <c r="L37" i="2"/>
  <c r="K37" i="2"/>
  <c r="J37" i="2"/>
  <c r="I37" i="2"/>
  <c r="H37" i="2"/>
  <c r="F37" i="2"/>
  <c r="S37" i="2" s="1"/>
  <c r="E37" i="2"/>
  <c r="AF36" i="2"/>
  <c r="U36" i="2"/>
  <c r="R36" i="2"/>
  <c r="R43" i="2" s="1"/>
  <c r="N36" i="2"/>
  <c r="N43" i="2" s="1"/>
  <c r="L36" i="2"/>
  <c r="L43" i="2" s="1"/>
  <c r="K36" i="2"/>
  <c r="K43" i="2" s="1"/>
  <c r="W43" i="2" s="1"/>
  <c r="J36" i="2"/>
  <c r="J43" i="2" s="1"/>
  <c r="I36" i="2"/>
  <c r="I43" i="2" s="1"/>
  <c r="H36" i="2"/>
  <c r="H43" i="2" s="1"/>
  <c r="F36" i="2"/>
  <c r="F43" i="2" s="1"/>
  <c r="E36" i="2"/>
  <c r="AY36" i="2" s="1"/>
  <c r="S13" i="2"/>
  <c r="A8" i="2"/>
  <c r="AK7" i="2"/>
  <c r="A7" i="2"/>
  <c r="A6" i="2"/>
  <c r="X59" i="1"/>
  <c r="W59" i="1"/>
  <c r="V59" i="1"/>
  <c r="U59" i="1"/>
  <c r="T59" i="1"/>
  <c r="S59" i="1"/>
  <c r="R59" i="1"/>
  <c r="Q59" i="1"/>
  <c r="P59" i="1"/>
  <c r="L59" i="1"/>
  <c r="L60" i="1" s="1"/>
  <c r="K59" i="1"/>
  <c r="K60" i="1" s="1"/>
  <c r="J59" i="1"/>
  <c r="J60" i="1" s="1"/>
  <c r="H59" i="1"/>
  <c r="H60" i="1" s="1"/>
  <c r="O57" i="1"/>
  <c r="N57" i="1"/>
  <c r="I56" i="1"/>
  <c r="N56" i="1" s="1"/>
  <c r="O54" i="1"/>
  <c r="I54" i="1"/>
  <c r="N54" i="1" s="1"/>
  <c r="O53" i="1"/>
  <c r="N53" i="1"/>
  <c r="I53" i="1"/>
  <c r="I52" i="1"/>
  <c r="O52" i="1" s="1"/>
  <c r="O51" i="1"/>
  <c r="N51" i="1"/>
  <c r="O50" i="1"/>
  <c r="N50" i="1"/>
  <c r="I50" i="1"/>
  <c r="I49" i="1"/>
  <c r="O49" i="1" s="1"/>
  <c r="I48" i="1"/>
  <c r="N48" i="1" s="1"/>
  <c r="O47" i="1"/>
  <c r="I47" i="1"/>
  <c r="N47" i="1" s="1"/>
  <c r="O46" i="1"/>
  <c r="N46" i="1"/>
  <c r="I46" i="1"/>
  <c r="I45" i="1"/>
  <c r="O45" i="1" s="1"/>
  <c r="I44" i="1"/>
  <c r="N44" i="1" s="1"/>
  <c r="O43" i="1"/>
  <c r="I43" i="1"/>
  <c r="N43" i="1" s="1"/>
  <c r="O42" i="1"/>
  <c r="N42" i="1"/>
  <c r="I42" i="1"/>
  <c r="O41" i="1"/>
  <c r="N41" i="1"/>
  <c r="O40" i="1"/>
  <c r="I40" i="1"/>
  <c r="N40" i="1" s="1"/>
  <c r="O39" i="1"/>
  <c r="N39" i="1"/>
  <c r="I39" i="1"/>
  <c r="I38" i="1"/>
  <c r="O38" i="1" s="1"/>
  <c r="I37" i="1"/>
  <c r="N37" i="1" s="1"/>
  <c r="O36" i="1"/>
  <c r="I36" i="1"/>
  <c r="N36" i="1" s="1"/>
  <c r="O35" i="1"/>
  <c r="N35" i="1"/>
  <c r="I35" i="1"/>
  <c r="I34" i="1"/>
  <c r="O34" i="1" s="1"/>
  <c r="I33" i="1"/>
  <c r="N33" i="1" s="1"/>
  <c r="O32" i="1"/>
  <c r="I32" i="1"/>
  <c r="N32" i="1" s="1"/>
  <c r="X29" i="1"/>
  <c r="W29" i="1"/>
  <c r="V29" i="1"/>
  <c r="U29" i="1"/>
  <c r="T29" i="1"/>
  <c r="S29" i="1"/>
  <c r="R29" i="1"/>
  <c r="M29" i="1"/>
  <c r="L29" i="1"/>
  <c r="K29" i="1"/>
  <c r="J29" i="1"/>
  <c r="H29" i="1"/>
  <c r="I27" i="1"/>
  <c r="O27" i="1" s="1"/>
  <c r="O29" i="1" s="1"/>
  <c r="U8" i="1"/>
  <c r="T8" i="1"/>
  <c r="S8" i="1"/>
  <c r="R8" i="1"/>
  <c r="Q8" i="1"/>
  <c r="P8" i="1"/>
  <c r="S36" i="2" l="1"/>
  <c r="U39" i="2"/>
  <c r="U40" i="2"/>
  <c r="S41" i="2"/>
  <c r="S42" i="2"/>
  <c r="AF38" i="2"/>
  <c r="AF39" i="2"/>
  <c r="AF40" i="2"/>
  <c r="AF37" i="2"/>
  <c r="AF41" i="2"/>
  <c r="O33" i="1"/>
  <c r="O37" i="1"/>
  <c r="O44" i="1"/>
  <c r="O48" i="1"/>
  <c r="O56" i="1"/>
  <c r="I59" i="1"/>
  <c r="I60" i="1" s="1"/>
  <c r="N34" i="1"/>
  <c r="N59" i="1" s="1"/>
  <c r="N60" i="1" s="1"/>
  <c r="N38" i="1"/>
  <c r="N45" i="1"/>
  <c r="N49" i="1"/>
  <c r="N52" i="1"/>
  <c r="I29" i="1"/>
  <c r="N27" i="1"/>
  <c r="N29" i="1" s="1"/>
  <c r="S43" i="2" l="1"/>
</calcChain>
</file>

<file path=xl/sharedStrings.xml><?xml version="1.0" encoding="utf-8"?>
<sst xmlns="http://schemas.openxmlformats.org/spreadsheetml/2006/main" count="302" uniqueCount="152">
  <si>
    <t>V. ПЛАН НАВЧАЛЬНОГО ПРОЦЕСУ</t>
  </si>
  <si>
    <t>№ з/п</t>
  </si>
  <si>
    <t>Назва навчальної дисципліни</t>
  </si>
  <si>
    <t>Розподіл за семестрами</t>
  </si>
  <si>
    <t>Кількість кредитів ECTS</t>
  </si>
  <si>
    <t>Кількість годин</t>
  </si>
  <si>
    <t>Екзамени</t>
  </si>
  <si>
    <t>Заліки</t>
  </si>
  <si>
    <t>Диференційовані заліки</t>
  </si>
  <si>
    <t>Курсові</t>
  </si>
  <si>
    <t>Загальний обсяг</t>
  </si>
  <si>
    <t>Аудиторних</t>
  </si>
  <si>
    <t>Самостійна робота</t>
  </si>
  <si>
    <t>Відсоток аудиторних занять</t>
  </si>
  <si>
    <t>І курс</t>
  </si>
  <si>
    <t>ІІ курс</t>
  </si>
  <si>
    <t>ІІІ курс</t>
  </si>
  <si>
    <t>ІV курс</t>
  </si>
  <si>
    <t>проекти</t>
  </si>
  <si>
    <t>роботи</t>
  </si>
  <si>
    <t>Всього</t>
  </si>
  <si>
    <t>у тому числі:</t>
  </si>
  <si>
    <t>Номер семестру</t>
  </si>
  <si>
    <t>лекції</t>
  </si>
  <si>
    <t>групові</t>
  </si>
  <si>
    <t>півгрупові</t>
  </si>
  <si>
    <t>Кількість тижнів у семестрі</t>
  </si>
  <si>
    <t>години на тиждень</t>
  </si>
  <si>
    <t xml:space="preserve">                                                                        І. Цикл загальної підготовки</t>
  </si>
  <si>
    <t xml:space="preserve">Іноземна мова </t>
  </si>
  <si>
    <t>Українська мова (за професійним спрямуванням)</t>
  </si>
  <si>
    <t>Історія України та української культури</t>
  </si>
  <si>
    <t>Філософія</t>
  </si>
  <si>
    <t>Іноземна мова (за професійним спрямуванням)</t>
  </si>
  <si>
    <t>Латинська мова</t>
  </si>
  <si>
    <t>Біологія з основами генетики</t>
  </si>
  <si>
    <t>Біологічна фізика з фізичними методами аналізу</t>
  </si>
  <si>
    <t>Вища математика і статистика</t>
  </si>
  <si>
    <t>Органічна хімія</t>
  </si>
  <si>
    <t>Біологічна хімія</t>
  </si>
  <si>
    <t>Анатомія та фізіолгія людини</t>
  </si>
  <si>
    <t xml:space="preserve">Загальна та неорганічна хімія </t>
  </si>
  <si>
    <t>Етика і деонтологія у фармації</t>
  </si>
  <si>
    <t>Мікробіологія з основами імунології</t>
  </si>
  <si>
    <t>Історія фармації та медицини</t>
  </si>
  <si>
    <t>Курси за вибором: 2-й семестр: Психологія спілкуквання, Фармацевтчине право та законодавство, Валеологія, Соціологія, Політологія, Іноземна мова (друга)</t>
  </si>
  <si>
    <t>Всього за циклом загальної підготовки</t>
  </si>
  <si>
    <t xml:space="preserve">                                                                  ІІ. Цикл професійної підготовки</t>
  </si>
  <si>
    <t>Безпека життєдіяльності та охорони праці в галузі</t>
  </si>
  <si>
    <t>Патологічна фізіологія</t>
  </si>
  <si>
    <t>Інформаційні технології у фармації</t>
  </si>
  <si>
    <t>Фізична та колоїдна хімія</t>
  </si>
  <si>
    <t>Аналітична хімія</t>
  </si>
  <si>
    <t>Фармакологія</t>
  </si>
  <si>
    <t>Фармацевтична хімія</t>
  </si>
  <si>
    <t>Фармакогнозія</t>
  </si>
  <si>
    <t>Гігієна у фармації та екологія</t>
  </si>
  <si>
    <t>Фармацевтична ботаніка</t>
  </si>
  <si>
    <t>Перша долікарська допомога</t>
  </si>
  <si>
    <t>Фармакотерапія</t>
  </si>
  <si>
    <t>Організація та економіка фармації</t>
  </si>
  <si>
    <t>Маркетинг у фармації</t>
  </si>
  <si>
    <t>Фармацевтичне та медичне товарознавство</t>
  </si>
  <si>
    <t xml:space="preserve">Технологія ліків </t>
  </si>
  <si>
    <t>Основи промислової технології лікарських засобів</t>
  </si>
  <si>
    <t>Ознайомча практика з організації економіки фармації</t>
  </si>
  <si>
    <t>Пропедевтична практика з технології ліків</t>
  </si>
  <si>
    <t xml:space="preserve">Польова практика з фармацевтичної ботаніки </t>
  </si>
  <si>
    <t>Ознайомча медична практика (навчальна)</t>
  </si>
  <si>
    <t>Навчальна практика з фармакогнозії</t>
  </si>
  <si>
    <t>Виробнича фармацевтична практика</t>
  </si>
  <si>
    <t xml:space="preserve">Курси за вибором : </t>
  </si>
  <si>
    <t xml:space="preserve"> 3-й; 4-й семестр: Побічна дія ліків. Фізичне виховання та здоров'я. Фактори та механізми фармакологічної активності і токсичності ліків на етапах фармакокінетики. Фітотерапія. Процеси та апарати фармацевтичного виробництва. Основи хімічної метрології</t>
  </si>
  <si>
    <t xml:space="preserve"> 5-й; 6-й семестр: Фармацевтична опіка. Нутріціологія. Основи практичної косметології. Засоби лбікувальної косметики. Методологія наукових досліджень. Гомеопатичні препарати.</t>
  </si>
  <si>
    <t>Фізичне виховання</t>
  </si>
  <si>
    <t>Всього за циклом професійної підготовки</t>
  </si>
  <si>
    <t>Всього за навчальним планом</t>
  </si>
  <si>
    <t>Кількість годин на тиждень</t>
  </si>
  <si>
    <t>Кількість екзаменів</t>
  </si>
  <si>
    <t>Кількість заліків</t>
  </si>
  <si>
    <t>Кількість диференційованих заліків</t>
  </si>
  <si>
    <r>
      <t xml:space="preserve">                                                                                                            Перший проректор ЧНУ ім. Петра Могили     ____________           </t>
    </r>
    <r>
      <rPr>
        <u/>
        <sz val="11"/>
        <rFont val="Times New Roman"/>
        <family val="1"/>
        <charset val="204"/>
      </rPr>
      <t>Іщенко Н. М.</t>
    </r>
  </si>
  <si>
    <t xml:space="preserve">                                                                         (підпис)                   (прізвище та ініціали)</t>
  </si>
  <si>
    <t xml:space="preserve">Керівник проектної групи               </t>
  </si>
  <si>
    <t>Грищенко Г.В.</t>
  </si>
  <si>
    <t xml:space="preserve">ЧНУ ім. Петра Могили          </t>
  </si>
  <si>
    <t>(підпис)                   (прізвище та ініціали)</t>
  </si>
  <si>
    <t xml:space="preserve">                                                           </t>
  </si>
  <si>
    <r>
      <rPr>
        <sz val="11"/>
        <rFont val="Times New Roman"/>
        <family val="1"/>
        <charset val="204"/>
      </rPr>
      <t>Начальник навчально-методичного відділу ЧНУ імені Петра Могили    ___________________   Потай І.Ю.</t>
    </r>
    <r>
      <rPr>
        <sz val="10"/>
        <rFont val="Arial Cyr"/>
        <charset val="204"/>
      </rPr>
      <t xml:space="preserve">  </t>
    </r>
  </si>
  <si>
    <t xml:space="preserve">  </t>
  </si>
  <si>
    <t>(підпис)</t>
  </si>
  <si>
    <t>Прізвище та ініціали</t>
  </si>
  <si>
    <t xml:space="preserve"> Схвалено рішенням Вченої Ради ЧНУ ім. Петра Могили  Протокол №  4  від 07 грудня 2017 р.</t>
  </si>
  <si>
    <t>ЗАТВЕРДЖУЮ</t>
  </si>
  <si>
    <t>Міністерство освіти і науки України</t>
  </si>
  <si>
    <t>Чорноморський національний університет імені Петра Могили</t>
  </si>
  <si>
    <t>Ректор __________Л.П. Клименко</t>
  </si>
  <si>
    <t>Рівень вищої освіти: перший (бакалаврський)</t>
  </si>
  <si>
    <t>"______"_________20__ року</t>
  </si>
  <si>
    <t>Фармація, промислова фармація"</t>
  </si>
  <si>
    <t>Кваліфікація:  бакалавр фармації        Кваліфікація професійна: фармацевт  ___________________________</t>
  </si>
  <si>
    <t>НАВЧАЛЬНИЙ ПЛАН</t>
  </si>
  <si>
    <t>На основі: повної середньої освіти</t>
  </si>
  <si>
    <t>Підготовка бакалаврів в глузі знань 22 «Охорона здоров'я» за спеціальністю: 226 «Фармація, промислова фармація»</t>
  </si>
  <si>
    <t>Освітня програма "Фармація, промислова фармація"</t>
  </si>
  <si>
    <t>спеціалізація: загальна та промислова фармація</t>
  </si>
  <si>
    <t>Денна форма навчання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</si>
  <si>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</si>
  <si>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</si>
  <si>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</si>
  <si>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</si>
  <si>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</si>
  <si>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</si>
  <si>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</si>
  <si>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</si>
  <si>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</si>
  <si>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</si>
  <si>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</si>
  <si>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</si>
  <si>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</si>
  <si>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</si>
  <si>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</si>
  <si>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С</t>
  </si>
  <si>
    <t>К</t>
  </si>
  <si>
    <t>П</t>
  </si>
  <si>
    <t>Де</t>
  </si>
  <si>
    <t>Примітка: кількість рядків визначається кількістю курсів навчання.</t>
  </si>
  <si>
    <t xml:space="preserve">ПОЗНАЧЕННЯ: </t>
  </si>
  <si>
    <t>Т - теоретичне навчання; З- заліковий тиждень; С - екзаменаційна сесія; П - практика; К - канікули; Д - написання дипломної роботи; Дп - захист дипломної роботи.</t>
  </si>
  <si>
    <t>Де - державний екзамен; Ср - самостійна робота</t>
  </si>
  <si>
    <t>ІІ. ЗВЕДЕНІ ДАНІ ПРО БЮДЖЕТ ЧАСУ, тижні</t>
  </si>
  <si>
    <t>ІІІ. ПРАКТИКА</t>
  </si>
  <si>
    <t>IV. АТЕСТАЦІЯ</t>
  </si>
  <si>
    <t>Теоретичне навчання</t>
  </si>
  <si>
    <t>Самост. роб.</t>
  </si>
  <si>
    <t>Залік. тиж.</t>
  </si>
  <si>
    <t>Екз. сесія</t>
  </si>
  <si>
    <t>Практика</t>
  </si>
  <si>
    <t>Державна атестація</t>
  </si>
  <si>
    <t>Виконання дипломного проекту (роботи)</t>
  </si>
  <si>
    <t>Канікули</t>
  </si>
  <si>
    <t>Разом</t>
  </si>
  <si>
    <t>Назва    практики</t>
  </si>
  <si>
    <t>Семестр</t>
  </si>
  <si>
    <t>Тижні</t>
  </si>
  <si>
    <t>Форма державної атестації</t>
  </si>
  <si>
    <t>Ознайомча практика з ОЕФ</t>
  </si>
  <si>
    <t>Практично-орієнтовний іспит (фармакологія, фармакогнозія, фармацевтична хімія, технологія ліків, ОЕФ)</t>
  </si>
  <si>
    <t>екзамен</t>
  </si>
  <si>
    <t xml:space="preserve">Пропедевтична практика з технології ліків </t>
  </si>
  <si>
    <t>фармацевтична хімія, технологія ліків, ОЕФ)</t>
  </si>
  <si>
    <t>Польова практика з фармацевтичної ботиніки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</si>
</sst>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u/>
      <sz val="11"/>
      <name val="Times New Roman"/>
      <family val="1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338">
    <xf numFmtId="0" fontId="0" fillId="0" borderId="0" xfId="0"/>
    <xf numFmtId="0" fontId="0" fillId="2" borderId="0" xfId="0" applyFill="1"/>
    <xf numFmtId="164" fontId="2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7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2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center" wrapText="1"/>
    </xf>
    <xf numFmtId="164" fontId="5" fillId="2" borderId="30" xfId="0" applyNumberFormat="1" applyFont="1" applyFill="1" applyBorder="1" applyAlignment="1">
      <alignment horizontal="center" vertical="center" wrapText="1"/>
    </xf>
    <xf numFmtId="1" fontId="5" fillId="2" borderId="30" xfId="0" applyNumberFormat="1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5" fillId="2" borderId="29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164" fontId="4" fillId="2" borderId="35" xfId="0" applyNumberFormat="1" applyFont="1" applyFill="1" applyBorder="1" applyAlignment="1">
      <alignment horizontal="center" vertical="center" wrapText="1"/>
    </xf>
    <xf numFmtId="1" fontId="4" fillId="2" borderId="35" xfId="0" applyNumberFormat="1" applyFont="1" applyFill="1" applyBorder="1" applyAlignment="1">
      <alignment horizontal="center" vertical="center" wrapText="1"/>
    </xf>
    <xf numFmtId="164" fontId="4" fillId="2" borderId="36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31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164" fontId="5" fillId="2" borderId="40" xfId="0" applyNumberFormat="1" applyFont="1" applyFill="1" applyBorder="1" applyAlignment="1">
      <alignment horizontal="center" vertical="center" wrapText="1"/>
    </xf>
    <xf numFmtId="1" fontId="5" fillId="2" borderId="40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164" fontId="5" fillId="2" borderId="41" xfId="0" applyNumberFormat="1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164" fontId="1" fillId="2" borderId="35" xfId="0" applyNumberFormat="1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1" fontId="5" fillId="2" borderId="35" xfId="0" applyNumberFormat="1" applyFont="1" applyFill="1" applyBorder="1" applyAlignment="1">
      <alignment horizontal="center" vertical="center" wrapText="1"/>
    </xf>
    <xf numFmtId="164" fontId="5" fillId="2" borderId="36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top" wrapText="1"/>
    </xf>
    <xf numFmtId="0" fontId="4" fillId="2" borderId="46" xfId="0" applyFont="1" applyFill="1" applyBorder="1" applyAlignment="1">
      <alignment horizontal="center" vertical="top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164" fontId="4" fillId="2" borderId="48" xfId="0" applyNumberFormat="1" applyFont="1" applyFill="1" applyBorder="1" applyAlignment="1">
      <alignment horizontal="center" vertical="center" wrapText="1"/>
    </xf>
    <xf numFmtId="164" fontId="4" fillId="2" borderId="49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2" borderId="38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/>
    </xf>
    <xf numFmtId="164" fontId="8" fillId="2" borderId="35" xfId="0" applyNumberFormat="1" applyFont="1" applyFill="1" applyBorder="1" applyAlignment="1">
      <alignment horizontal="center" vertical="center" wrapText="1"/>
    </xf>
    <xf numFmtId="1" fontId="8" fillId="2" borderId="35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2" borderId="0" xfId="0" applyFont="1" applyFill="1"/>
    <xf numFmtId="0" fontId="2" fillId="2" borderId="0" xfId="0" applyFont="1" applyFill="1" applyAlignment="1">
      <alignment horizontal="left" vertical="center" indent="11"/>
    </xf>
    <xf numFmtId="0" fontId="11" fillId="2" borderId="0" xfId="0" applyFont="1" applyFill="1"/>
    <xf numFmtId="164" fontId="11" fillId="2" borderId="0" xfId="0" applyNumberFormat="1" applyFont="1" applyFill="1"/>
    <xf numFmtId="164" fontId="9" fillId="2" borderId="0" xfId="0" applyNumberFormat="1" applyFont="1" applyFill="1"/>
    <xf numFmtId="0" fontId="9" fillId="2" borderId="0" xfId="0" applyFont="1" applyFill="1" applyAlignment="1">
      <alignment vertical="center"/>
    </xf>
    <xf numFmtId="0" fontId="2" fillId="2" borderId="50" xfId="0" applyFont="1" applyFill="1" applyBorder="1"/>
    <xf numFmtId="0" fontId="9" fillId="2" borderId="50" xfId="0" applyFont="1" applyFill="1" applyBorder="1"/>
    <xf numFmtId="164" fontId="9" fillId="2" borderId="50" xfId="0" applyNumberFormat="1" applyFont="1" applyFill="1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/>
    <xf numFmtId="164" fontId="0" fillId="2" borderId="0" xfId="0" applyNumberFormat="1" applyFill="1"/>
    <xf numFmtId="1" fontId="0" fillId="2" borderId="0" xfId="0" applyNumberFormat="1" applyFill="1"/>
    <xf numFmtId="1" fontId="0" fillId="2" borderId="0" xfId="0" applyNumberFormat="1" applyFill="1" applyAlignment="1">
      <alignment horizontal="center"/>
    </xf>
    <xf numFmtId="0" fontId="6" fillId="0" borderId="0" xfId="0" applyFont="1"/>
    <xf numFmtId="0" fontId="13" fillId="0" borderId="0" xfId="0" applyFont="1"/>
    <xf numFmtId="0" fontId="14" fillId="0" borderId="0" xfId="0" applyFont="1"/>
    <xf numFmtId="0" fontId="6" fillId="0" borderId="0" xfId="1" applyFont="1" applyFill="1"/>
    <xf numFmtId="0" fontId="6" fillId="0" borderId="0" xfId="2" applyFont="1"/>
    <xf numFmtId="0" fontId="5" fillId="0" borderId="0" xfId="2" applyFont="1"/>
    <xf numFmtId="0" fontId="5" fillId="0" borderId="0" xfId="1" applyFont="1" applyFill="1"/>
    <xf numFmtId="0" fontId="1" fillId="0" borderId="0" xfId="1" applyFont="1" applyFill="1"/>
    <xf numFmtId="0" fontId="5" fillId="0" borderId="0" xfId="0" applyFont="1"/>
    <xf numFmtId="0" fontId="14" fillId="0" borderId="0" xfId="0" applyFont="1" applyAlignment="1"/>
    <xf numFmtId="0" fontId="2" fillId="0" borderId="0" xfId="0" applyFont="1"/>
    <xf numFmtId="0" fontId="6" fillId="0" borderId="0" xfId="0" applyFont="1" applyAlignment="1"/>
    <xf numFmtId="0" fontId="13" fillId="0" borderId="0" xfId="0" applyFont="1" applyAlignment="1"/>
    <xf numFmtId="0" fontId="5" fillId="0" borderId="0" xfId="0" applyFont="1" applyAlignment="1"/>
    <xf numFmtId="0" fontId="1" fillId="0" borderId="0" xfId="2" applyFont="1"/>
    <xf numFmtId="0" fontId="6" fillId="0" borderId="0" xfId="2" applyFont="1" applyAlignment="1">
      <alignment horizontal="center"/>
    </xf>
    <xf numFmtId="0" fontId="6" fillId="0" borderId="0" xfId="1" applyFont="1" applyFill="1" applyAlignment="1" applyProtection="1">
      <alignment horizontal="left"/>
      <protection locked="0"/>
    </xf>
    <xf numFmtId="0" fontId="4" fillId="0" borderId="0" xfId="1" applyFont="1" applyFill="1"/>
    <xf numFmtId="0" fontId="18" fillId="0" borderId="0" xfId="1" applyFont="1" applyFill="1"/>
    <xf numFmtId="0" fontId="2" fillId="0" borderId="0" xfId="2" applyFont="1"/>
    <xf numFmtId="0" fontId="2" fillId="0" borderId="23" xfId="0" applyFont="1" applyBorder="1"/>
    <xf numFmtId="0" fontId="2" fillId="0" borderId="24" xfId="0" applyFont="1" applyBorder="1"/>
    <xf numFmtId="0" fontId="2" fillId="0" borderId="54" xfId="0" applyFont="1" applyBorder="1"/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2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wrapText="1"/>
      <protection locked="0"/>
    </xf>
    <xf numFmtId="0" fontId="2" fillId="0" borderId="62" xfId="0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wrapText="1"/>
      <protection locked="0"/>
    </xf>
    <xf numFmtId="0" fontId="7" fillId="0" borderId="9" xfId="0" applyFont="1" applyFill="1" applyBorder="1" applyAlignment="1" applyProtection="1">
      <alignment horizontal="center" wrapText="1"/>
      <protection locked="0"/>
    </xf>
    <xf numFmtId="0" fontId="7" fillId="0" borderId="11" xfId="0" applyFont="1" applyFill="1" applyBorder="1" applyAlignment="1" applyProtection="1">
      <alignment horizontal="center" wrapText="1"/>
      <protection locked="0"/>
    </xf>
    <xf numFmtId="0" fontId="2" fillId="0" borderId="63" xfId="0" applyFont="1" applyFill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center" wrapText="1"/>
      <protection locked="0"/>
    </xf>
    <xf numFmtId="0" fontId="7" fillId="0" borderId="35" xfId="0" applyFont="1" applyFill="1" applyBorder="1" applyAlignment="1" applyProtection="1">
      <alignment horizontal="center" wrapText="1"/>
      <protection locked="0"/>
    </xf>
    <xf numFmtId="0" fontId="7" fillId="0" borderId="36" xfId="0" applyFont="1" applyFill="1" applyBorder="1" applyAlignment="1" applyProtection="1">
      <alignment horizontal="center" wrapText="1"/>
      <protection locked="0"/>
    </xf>
    <xf numFmtId="0" fontId="7" fillId="0" borderId="0" xfId="2" applyFont="1" applyFill="1" applyBorder="1" applyAlignment="1">
      <alignment vertical="center"/>
    </xf>
    <xf numFmtId="0" fontId="19" fillId="0" borderId="0" xfId="0" applyFont="1" applyAlignment="1"/>
    <xf numFmtId="0" fontId="3" fillId="0" borderId="0" xfId="0" applyFont="1"/>
    <xf numFmtId="0" fontId="20" fillId="0" borderId="0" xfId="0" applyFont="1" applyBorder="1"/>
    <xf numFmtId="0" fontId="3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textRotation="90" wrapText="1"/>
    </xf>
    <xf numFmtId="0" fontId="2" fillId="0" borderId="6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22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15" fillId="0" borderId="67" xfId="0" applyFont="1" applyBorder="1" applyAlignment="1">
      <alignment horizontal="center"/>
    </xf>
    <xf numFmtId="0" fontId="21" fillId="0" borderId="21" xfId="0" applyFont="1" applyBorder="1" applyAlignment="1" applyProtection="1">
      <alignment horizontal="center" wrapText="1"/>
      <protection locked="0"/>
    </xf>
    <xf numFmtId="0" fontId="21" fillId="0" borderId="71" xfId="0" applyFont="1" applyBorder="1" applyAlignment="1" applyProtection="1">
      <alignment horizontal="center" wrapText="1"/>
      <protection locked="0"/>
    </xf>
    <xf numFmtId="0" fontId="21" fillId="0" borderId="37" xfId="0" applyFont="1" applyBorder="1" applyAlignment="1" applyProtection="1">
      <alignment horizontal="center" wrapText="1"/>
      <protection locked="0"/>
    </xf>
    <xf numFmtId="0" fontId="22" fillId="0" borderId="68" xfId="0" applyFont="1" applyBorder="1" applyAlignment="1" applyProtection="1">
      <alignment horizontal="center" vertical="center" wrapText="1"/>
      <protection locked="0"/>
    </xf>
    <xf numFmtId="0" fontId="22" fillId="0" borderId="69" xfId="0" applyFont="1" applyBorder="1" applyAlignment="1" applyProtection="1">
      <alignment horizontal="center" vertical="center" wrapText="1"/>
      <protection locked="0"/>
    </xf>
    <xf numFmtId="0" fontId="22" fillId="0" borderId="70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1" fillId="0" borderId="68" xfId="0" applyFont="1" applyBorder="1" applyAlignment="1" applyProtection="1">
      <alignment horizontal="center" vertical="center" wrapText="1"/>
      <protection locked="0"/>
    </xf>
    <xf numFmtId="0" fontId="21" fillId="0" borderId="69" xfId="0" applyFont="1" applyBorder="1" applyAlignment="1" applyProtection="1">
      <alignment horizontal="center" vertical="center" wrapText="1"/>
      <protection locked="0"/>
    </xf>
    <xf numFmtId="0" fontId="21" fillId="0" borderId="7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6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textRotation="90" wrapText="1"/>
    </xf>
    <xf numFmtId="0" fontId="2" fillId="0" borderId="9" xfId="0" applyFont="1" applyBorder="1" applyAlignment="1" applyProtection="1">
      <alignment horizontal="center" textRotation="90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/>
    <xf numFmtId="0" fontId="2" fillId="0" borderId="52" xfId="0" applyFont="1" applyBorder="1" applyAlignment="1"/>
    <xf numFmtId="0" fontId="2" fillId="0" borderId="55" xfId="0" applyFont="1" applyBorder="1" applyAlignment="1">
      <alignment horizontal="center" textRotation="90" wrapText="1"/>
    </xf>
    <xf numFmtId="0" fontId="2" fillId="0" borderId="43" xfId="0" applyFont="1" applyBorder="1" applyAlignment="1">
      <alignment horizontal="center" textRotation="90" wrapText="1"/>
    </xf>
    <xf numFmtId="0" fontId="2" fillId="0" borderId="59" xfId="0" applyFont="1" applyBorder="1" applyAlignment="1">
      <alignment horizontal="center" vertical="justify" textRotation="90"/>
    </xf>
    <xf numFmtId="0" fontId="2" fillId="0" borderId="58" xfId="0" applyFont="1" applyBorder="1" applyAlignment="1">
      <alignment horizontal="center" vertical="justify" textRotation="90"/>
    </xf>
    <xf numFmtId="0" fontId="2" fillId="0" borderId="64" xfId="0" applyFont="1" applyBorder="1" applyAlignment="1">
      <alignment horizontal="center" vertical="justify" textRotation="90"/>
    </xf>
    <xf numFmtId="0" fontId="2" fillId="0" borderId="65" xfId="0" applyFont="1" applyBorder="1" applyAlignment="1">
      <alignment horizontal="center" vertical="justify" textRotation="90"/>
    </xf>
    <xf numFmtId="0" fontId="20" fillId="0" borderId="56" xfId="0" applyFont="1" applyBorder="1" applyAlignment="1">
      <alignment horizontal="center" textRotation="90"/>
    </xf>
    <xf numFmtId="0" fontId="20" fillId="0" borderId="15" xfId="0" applyFont="1" applyBorder="1" applyAlignment="1">
      <alignment horizontal="center" textRotation="90"/>
    </xf>
    <xf numFmtId="0" fontId="2" fillId="0" borderId="56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59" xfId="0" applyFont="1" applyBorder="1" applyAlignment="1">
      <alignment horizontal="center" textRotation="90" wrapText="1"/>
    </xf>
    <xf numFmtId="0" fontId="2" fillId="0" borderId="58" xfId="0" applyFont="1" applyBorder="1" applyAlignment="1">
      <alignment horizontal="center" textRotation="90" wrapText="1"/>
    </xf>
    <xf numFmtId="0" fontId="2" fillId="0" borderId="64" xfId="0" applyFont="1" applyBorder="1" applyAlignment="1">
      <alignment horizontal="center" textRotation="90" wrapText="1"/>
    </xf>
    <xf numFmtId="0" fontId="2" fillId="0" borderId="65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57" xfId="0" applyFont="1" applyBorder="1" applyAlignment="1">
      <alignment horizontal="center" textRotation="90" wrapText="1"/>
    </xf>
    <xf numFmtId="0" fontId="2" fillId="0" borderId="66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6" fillId="0" borderId="0" xfId="1" applyFont="1" applyFill="1" applyAlignment="1" applyProtection="1">
      <alignment horizontal="left"/>
    </xf>
    <xf numFmtId="0" fontId="6" fillId="0" borderId="0" xfId="1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2" applyFont="1" applyAlignment="1" applyProtection="1">
      <alignment horizontal="left" vertical="top"/>
    </xf>
    <xf numFmtId="0" fontId="17" fillId="0" borderId="0" xfId="1" applyFont="1" applyFill="1" applyAlignment="1">
      <alignment horizontal="left"/>
    </xf>
    <xf numFmtId="0" fontId="6" fillId="0" borderId="0" xfId="1" applyFont="1" applyFill="1" applyAlignment="1" applyProtection="1">
      <alignment horizontal="left" vertical="top"/>
      <protection locked="0"/>
    </xf>
    <xf numFmtId="0" fontId="6" fillId="0" borderId="0" xfId="1" applyFont="1" applyFill="1" applyAlignment="1" applyProtection="1">
      <alignment horizontal="left" vertical="top" wrapText="1"/>
      <protection locked="0"/>
    </xf>
    <xf numFmtId="0" fontId="15" fillId="0" borderId="0" xfId="1" applyFont="1" applyFill="1" applyAlignment="1">
      <alignment horizontal="center"/>
    </xf>
    <xf numFmtId="0" fontId="16" fillId="0" borderId="0" xfId="1" applyFont="1" applyFill="1" applyAlignment="1">
      <alignment horizontal="right"/>
    </xf>
    <xf numFmtId="0" fontId="15" fillId="0" borderId="0" xfId="0" applyFont="1" applyAlignment="1">
      <alignment horizontal="right"/>
    </xf>
    <xf numFmtId="0" fontId="8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8" fillId="2" borderId="34" xfId="0" applyFont="1" applyFill="1" applyBorder="1" applyAlignment="1">
      <alignment vertical="top" wrapText="1"/>
    </xf>
    <xf numFmtId="0" fontId="2" fillId="2" borderId="35" xfId="0" applyFont="1" applyFill="1" applyBorder="1" applyAlignment="1">
      <alignment vertical="top" wrapText="1"/>
    </xf>
    <xf numFmtId="0" fontId="6" fillId="2" borderId="0" xfId="0" applyNumberFormat="1" applyFont="1" applyFill="1" applyAlignment="1">
      <alignment horizontal="left" vertical="center"/>
    </xf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0" fillId="2" borderId="0" xfId="0" applyFill="1" applyAlignment="1"/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1" fontId="2" fillId="2" borderId="9" xfId="0" applyNumberFormat="1" applyFont="1" applyFill="1" applyBorder="1" applyAlignment="1">
      <alignment horizontal="center" vertical="center" textRotation="90" wrapText="1"/>
    </xf>
    <xf numFmtId="1" fontId="2" fillId="2" borderId="10" xfId="0" applyNumberFormat="1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center" textRotation="90" wrapText="1"/>
    </xf>
    <xf numFmtId="164" fontId="2" fillId="2" borderId="20" xfId="0" applyNumberFormat="1" applyFont="1" applyFill="1" applyBorder="1" applyAlignment="1">
      <alignment horizontal="center" vertical="center" textRotation="90" wrapText="1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2" borderId="2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textRotation="90" wrapText="1"/>
    </xf>
    <xf numFmtId="164" fontId="2" fillId="2" borderId="9" xfId="0" applyNumberFormat="1" applyFont="1" applyFill="1" applyBorder="1" applyAlignment="1">
      <alignment horizontal="center" vertical="center" textRotation="90" wrapText="1"/>
    </xf>
    <xf numFmtId="164" fontId="2" fillId="2" borderId="10" xfId="0" applyNumberFormat="1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center" textRotation="90" wrapText="1"/>
    </xf>
  </cellXfs>
  <cellStyles count="3">
    <cellStyle name="Normal_Ecology2000(Krychevska_M_302)" xfId="1"/>
    <cellStyle name="Normal_НП Бакалавр" xfId="2"/>
    <cellStyle name="Обычный" xfId="0" builtinId="0"/>
  </cellStyles>
  <dxfs count="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1;&#1040;&#1053;%20&#1092;&#1072;&#1088;&#1084;&#1072;&#1094;&#1110;&#1080;&#1103;%20&#1090;&#1080;&#1090;&#109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ЛАН"/>
      <sheetName val="Розрахунок"/>
      <sheetName val="Довідники"/>
    </sheetNames>
    <sheetDataSet>
      <sheetData sheetId="0" refreshError="1"/>
      <sheetData sheetId="1">
        <row r="8">
          <cell r="S8">
            <v>17</v>
          </cell>
          <cell r="T8">
            <v>18</v>
          </cell>
          <cell r="Y8">
            <v>15</v>
          </cell>
          <cell r="Z8">
            <v>18</v>
          </cell>
          <cell r="AA8">
            <v>15</v>
          </cell>
          <cell r="AB8">
            <v>18</v>
          </cell>
          <cell r="AC8">
            <v>15</v>
          </cell>
          <cell r="AD8">
            <v>18</v>
          </cell>
          <cell r="AE8">
            <v>15</v>
          </cell>
          <cell r="AF8">
            <v>18</v>
          </cell>
        </row>
        <row r="659">
          <cell r="S659">
            <v>10.450000000000001</v>
          </cell>
          <cell r="T659">
            <v>1.68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</row>
      </sheetData>
      <sheetData sheetId="2">
        <row r="641">
          <cell r="EL641">
            <v>0</v>
          </cell>
        </row>
        <row r="658">
          <cell r="S658" t="str">
            <v/>
          </cell>
          <cell r="Y658" t="str">
            <v/>
          </cell>
          <cell r="AA658" t="str">
            <v/>
          </cell>
          <cell r="AC658" t="str">
            <v/>
          </cell>
          <cell r="AE658" t="str">
            <v/>
          </cell>
        </row>
        <row r="659">
          <cell r="S659" t="str">
            <v/>
          </cell>
          <cell r="Y659" t="str">
            <v/>
          </cell>
          <cell r="AA659" t="str">
            <v/>
          </cell>
          <cell r="AC659" t="str">
            <v/>
          </cell>
          <cell r="AE659" t="str">
            <v/>
          </cell>
        </row>
        <row r="660">
          <cell r="E660">
            <v>0</v>
          </cell>
          <cell r="S660" t="str">
            <v/>
          </cell>
          <cell r="Y660" t="str">
            <v/>
          </cell>
          <cell r="AA660" t="str">
            <v/>
          </cell>
          <cell r="AC660" t="str">
            <v/>
          </cell>
          <cell r="AE660" t="str">
            <v/>
          </cell>
        </row>
      </sheetData>
      <sheetData sheetId="3">
        <row r="5"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</row>
        <row r="6"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</row>
        <row r="7"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</row>
        <row r="8"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</row>
        <row r="9"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</row>
        <row r="10"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</row>
        <row r="11"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</row>
        <row r="12">
          <cell r="G12">
            <v>0.25</v>
          </cell>
        </row>
        <row r="13">
          <cell r="G13">
            <v>0.5</v>
          </cell>
        </row>
        <row r="19">
          <cell r="F19">
            <v>2</v>
          </cell>
          <cell r="G19" t="str">
            <v xml:space="preserve"> роки </v>
          </cell>
          <cell r="H19">
            <v>10</v>
          </cell>
          <cell r="I19" t="str">
            <v xml:space="preserve"> місяців </v>
          </cell>
        </row>
        <row r="22">
          <cell r="G22">
            <v>0</v>
          </cell>
          <cell r="M22">
            <v>0</v>
          </cell>
        </row>
        <row r="23">
          <cell r="G23">
            <v>0</v>
          </cell>
          <cell r="M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32">
          <cell r="F32">
            <v>0</v>
          </cell>
        </row>
        <row r="33">
          <cell r="E33">
            <v>1</v>
          </cell>
          <cell r="F33">
            <v>1</v>
          </cell>
          <cell r="G33">
            <v>1</v>
          </cell>
        </row>
        <row r="34">
          <cell r="E34">
            <v>2</v>
          </cell>
          <cell r="F34">
            <v>2</v>
          </cell>
          <cell r="G34">
            <v>1</v>
          </cell>
        </row>
        <row r="35">
          <cell r="E35">
            <v>3</v>
          </cell>
          <cell r="F35">
            <v>3</v>
          </cell>
          <cell r="G35">
            <v>2</v>
          </cell>
        </row>
        <row r="36">
          <cell r="E36">
            <v>4</v>
          </cell>
          <cell r="F36">
            <v>4</v>
          </cell>
          <cell r="G36">
            <v>2</v>
          </cell>
        </row>
        <row r="37">
          <cell r="E37">
            <v>5</v>
          </cell>
          <cell r="F37">
            <v>5</v>
          </cell>
          <cell r="G37">
            <v>3</v>
          </cell>
        </row>
        <row r="38">
          <cell r="E38">
            <v>6</v>
          </cell>
          <cell r="F38">
            <v>6</v>
          </cell>
          <cell r="G38">
            <v>3</v>
          </cell>
        </row>
        <row r="39">
          <cell r="E39">
            <v>7</v>
          </cell>
          <cell r="F39">
            <v>7</v>
          </cell>
          <cell r="G39">
            <v>4</v>
          </cell>
        </row>
        <row r="40">
          <cell r="E40">
            <v>8</v>
          </cell>
          <cell r="F40">
            <v>8</v>
          </cell>
          <cell r="G40">
            <v>4</v>
          </cell>
        </row>
        <row r="41">
          <cell r="E41">
            <v>9</v>
          </cell>
          <cell r="F41">
            <v>9</v>
          </cell>
          <cell r="G41">
            <v>5</v>
          </cell>
        </row>
        <row r="42">
          <cell r="E42">
            <v>10</v>
          </cell>
          <cell r="F42">
            <v>10</v>
          </cell>
          <cell r="G42">
            <v>5</v>
          </cell>
        </row>
        <row r="43">
          <cell r="E43">
            <v>11</v>
          </cell>
          <cell r="F43">
            <v>11</v>
          </cell>
          <cell r="G43">
            <v>6</v>
          </cell>
        </row>
        <row r="44">
          <cell r="E44">
            <v>12</v>
          </cell>
          <cell r="F44">
            <v>12</v>
          </cell>
          <cell r="G44">
            <v>6</v>
          </cell>
        </row>
        <row r="45">
          <cell r="E45">
            <v>13</v>
          </cell>
          <cell r="F45">
            <v>13</v>
          </cell>
          <cell r="G45">
            <v>7</v>
          </cell>
        </row>
        <row r="46">
          <cell r="E46">
            <v>14</v>
          </cell>
          <cell r="F46">
            <v>14</v>
          </cell>
          <cell r="G46">
            <v>7</v>
          </cell>
        </row>
        <row r="47">
          <cell r="F47">
            <v>15</v>
          </cell>
        </row>
        <row r="48">
          <cell r="F48">
            <v>16</v>
          </cell>
        </row>
        <row r="49">
          <cell r="F49">
            <v>17</v>
          </cell>
        </row>
        <row r="50">
          <cell r="F50">
            <v>18</v>
          </cell>
        </row>
        <row r="51">
          <cell r="F51">
            <v>19</v>
          </cell>
        </row>
        <row r="52">
          <cell r="F52">
            <v>20</v>
          </cell>
        </row>
        <row r="53">
          <cell r="F53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"/>
  <sheetViews>
    <sheetView tabSelected="1" topLeftCell="A7" workbookViewId="0">
      <selection activeCell="N41" sqref="N41:Q41"/>
    </sheetView>
  </sheetViews>
  <sheetFormatPr defaultRowHeight="12.75" x14ac:dyDescent="0.2"/>
  <cols>
    <col min="1" max="17" width="2.5703125" customWidth="1"/>
    <col min="18" max="18" width="2.85546875" customWidth="1"/>
    <col min="19" max="21" width="2.5703125" customWidth="1"/>
    <col min="22" max="22" width="2.140625" customWidth="1"/>
    <col min="23" max="28" width="2.5703125" customWidth="1"/>
    <col min="29" max="30" width="2.85546875" customWidth="1"/>
    <col min="31" max="53" width="2.5703125" customWidth="1"/>
  </cols>
  <sheetData>
    <row r="1" spans="1:53" ht="15.75" x14ac:dyDescent="0.25">
      <c r="A1" s="126" t="s">
        <v>93</v>
      </c>
      <c r="B1" s="127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29" t="s">
        <v>94</v>
      </c>
      <c r="U1" s="130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2"/>
      <c r="AI1" s="132"/>
      <c r="AJ1" s="132"/>
      <c r="AK1" s="132"/>
      <c r="AL1" s="132"/>
      <c r="AM1" s="133"/>
      <c r="AN1" s="133"/>
      <c r="AO1" s="133"/>
      <c r="AP1" s="133"/>
      <c r="AQ1" s="133"/>
      <c r="AR1" s="133"/>
      <c r="AS1" s="133"/>
      <c r="AT1" s="133"/>
      <c r="AU1" s="134"/>
      <c r="AV1" s="133"/>
      <c r="AW1" s="132"/>
      <c r="AX1" s="132"/>
      <c r="AY1" s="132"/>
      <c r="AZ1" s="132"/>
      <c r="BA1" s="132"/>
    </row>
    <row r="2" spans="1:53" ht="15.75" x14ac:dyDescent="0.25">
      <c r="A2" s="126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 t="s">
        <v>95</v>
      </c>
      <c r="R2" s="135"/>
      <c r="S2" s="136"/>
      <c r="T2" s="126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2"/>
      <c r="AN2" s="132"/>
      <c r="AO2" s="132"/>
      <c r="AP2" s="132"/>
      <c r="AQ2" s="132"/>
      <c r="AR2" s="132"/>
      <c r="AS2" s="132"/>
      <c r="AT2" s="132"/>
      <c r="AU2" s="134"/>
      <c r="AV2" s="132"/>
      <c r="AW2" s="132"/>
      <c r="AX2" s="132"/>
      <c r="AY2" s="132"/>
      <c r="AZ2" s="132"/>
      <c r="BA2" s="132"/>
    </row>
    <row r="3" spans="1:53" ht="15.75" x14ac:dyDescent="0.25">
      <c r="A3" s="137" t="s">
        <v>96</v>
      </c>
      <c r="B3" s="138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  <c r="R3" s="136"/>
      <c r="S3" s="136"/>
      <c r="T3" s="136"/>
      <c r="U3" s="136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2"/>
      <c r="AN3" s="132"/>
      <c r="AO3" s="132"/>
      <c r="AP3" s="134"/>
      <c r="AQ3" s="134"/>
      <c r="AR3" s="134"/>
      <c r="AS3" s="139"/>
      <c r="AT3" s="139"/>
      <c r="AU3" s="139"/>
      <c r="AV3" s="139"/>
      <c r="AW3" s="139"/>
      <c r="AX3" s="139"/>
      <c r="AY3" s="139"/>
      <c r="AZ3" s="139"/>
      <c r="BA3" s="139"/>
    </row>
    <row r="4" spans="1:53" ht="15.75" x14ac:dyDescent="0.25">
      <c r="A4" s="127"/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9"/>
      <c r="T4" s="126"/>
      <c r="U4" s="130"/>
      <c r="V4" s="136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6"/>
      <c r="AK4" s="280" t="s">
        <v>97</v>
      </c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</row>
    <row r="5" spans="1:53" ht="15.75" customHeight="1" x14ac:dyDescent="0.25">
      <c r="A5" s="126" t="s">
        <v>98</v>
      </c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31"/>
      <c r="T5" s="131"/>
      <c r="U5" s="131"/>
      <c r="V5" s="136"/>
      <c r="W5" s="131"/>
      <c r="X5" s="131"/>
      <c r="Y5" s="131"/>
      <c r="Z5" s="131"/>
      <c r="AA5" s="131" t="s">
        <v>99</v>
      </c>
      <c r="AB5" s="131"/>
      <c r="AC5" s="131"/>
      <c r="AD5" s="131"/>
      <c r="AE5" s="131"/>
      <c r="AF5" s="131"/>
      <c r="AG5" s="131"/>
      <c r="AH5" s="131"/>
      <c r="AI5" s="131"/>
      <c r="AJ5" s="136"/>
      <c r="AK5" s="281" t="s">
        <v>100</v>
      </c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</row>
    <row r="6" spans="1:53" ht="15.75" x14ac:dyDescent="0.25">
      <c r="A6" s="282" t="str">
        <f>IF(AND([1]Розрахунок!E660&gt;0,OR([1]Розрахунок!E660&lt;[1]Довідники!G12,[1]Розрахунок!E660&gt;[1]Довідники!G13)),CONCATENATE("Выборные дисциплины занимают ",ROUND([1]Розрахунок!E660*100,0),"% от общего объема кредитов"),"")</f>
        <v/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140" t="s">
        <v>101</v>
      </c>
      <c r="W6" s="136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6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</row>
    <row r="7" spans="1:53" ht="15.75" x14ac:dyDescent="0.25">
      <c r="A7" s="283" t="str">
        <f>CONCATENATE(IF(SUM([1]Довідники!H24:L25)&gt;0,"Суммы часов или кредитов по выборным блокам не равны",""), IF([1]Розрахунок!EL641&gt;0, "Часы без дисциплины", ""))</f>
        <v/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136"/>
      <c r="AK7" s="275" t="str">
        <f>IF(AND([1]Довідники!F19=0,[1]Довідники!H19=0),"Строк навчання: _______________________",CONCATENATE("Строк навчання: ", IF([1]Довідники!F19&gt;0,CONCATENATE([1]Довідники!F19,[1]Довідники!G19),""),IF([1]Довідники!H19&gt;0,CONCATENATE([1]Довідники!H19,[1]Довідники!I19),"")))</f>
        <v xml:space="preserve">Строк навчання: 2 роки 10 місяців </v>
      </c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</row>
    <row r="8" spans="1:53" ht="15" x14ac:dyDescent="0.25">
      <c r="A8" s="284" t="str">
        <f>CONCATENATE(IF(OR([1]Довідники!M22&gt;[1]Довідники!G22,[1]Довідники!M23&gt;[1]Довідники!G23), " Сумма часов или кредитов по выбранным дисциплинам больше кол-ва часов или кредитов по выборному блоку", ""))</f>
        <v/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136"/>
      <c r="AK8" s="276" t="s">
        <v>102</v>
      </c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</row>
    <row r="9" spans="1:53" ht="15" x14ac:dyDescent="0.25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</row>
    <row r="10" spans="1:53" ht="15.75" x14ac:dyDescent="0.25">
      <c r="A10" s="276" t="s">
        <v>103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141"/>
      <c r="AX10" s="130"/>
      <c r="AY10" s="131"/>
      <c r="AZ10" s="131"/>
      <c r="BA10" s="131"/>
    </row>
    <row r="11" spans="1:53" ht="15.75" x14ac:dyDescent="0.25">
      <c r="A11" s="276" t="s">
        <v>104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1"/>
      <c r="AX11" s="130"/>
      <c r="AY11" s="131"/>
      <c r="AZ11" s="131"/>
      <c r="BA11" s="131"/>
    </row>
    <row r="12" spans="1:53" ht="15.75" x14ac:dyDescent="0.25">
      <c r="A12" s="277" t="s">
        <v>105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141"/>
      <c r="AX12" s="130"/>
      <c r="AY12" s="131"/>
      <c r="AZ12" s="131"/>
      <c r="BA12" s="131"/>
    </row>
    <row r="13" spans="1:53" ht="15" x14ac:dyDescent="0.25">
      <c r="A13" s="278" t="s">
        <v>106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130"/>
      <c r="M13" s="130"/>
      <c r="N13" s="130"/>
      <c r="O13" s="129"/>
      <c r="P13" s="129"/>
      <c r="Q13" s="129"/>
      <c r="R13" s="129"/>
      <c r="S13" s="279" t="str">
        <f>IF(SUM([1]Довідники!AU5:CT11)&gt;0, "Незаполненные коды недель в периоде обучения", "")</f>
        <v/>
      </c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</row>
    <row r="14" spans="1:53" ht="18.75" x14ac:dyDescent="0.3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6"/>
      <c r="N14" s="136"/>
      <c r="O14" s="136"/>
      <c r="P14" s="136"/>
      <c r="Q14" s="136"/>
      <c r="R14" s="136"/>
      <c r="S14" s="143" t="s">
        <v>107</v>
      </c>
      <c r="T14" s="144"/>
      <c r="U14" s="132"/>
      <c r="V14" s="132"/>
      <c r="W14" s="144"/>
      <c r="X14" s="144"/>
      <c r="Y14" s="144"/>
      <c r="Z14" s="144"/>
      <c r="AA14" s="132"/>
      <c r="AB14" s="132"/>
      <c r="AC14" s="144"/>
      <c r="AD14" s="144"/>
      <c r="AE14" s="144"/>
      <c r="AF14" s="144"/>
      <c r="AG14" s="144"/>
      <c r="AH14" s="144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45"/>
      <c r="AT14" s="145"/>
      <c r="AU14" s="145"/>
      <c r="AV14" s="145"/>
      <c r="AW14" s="145"/>
      <c r="AX14" s="145"/>
      <c r="AY14" s="145"/>
      <c r="AZ14" s="145"/>
      <c r="BA14" s="145"/>
    </row>
    <row r="15" spans="1:53" ht="19.5" thickBot="1" x14ac:dyDescent="0.3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6"/>
      <c r="N15" s="136"/>
      <c r="O15" s="136"/>
      <c r="P15" s="136"/>
      <c r="Q15" s="136"/>
      <c r="R15" s="136"/>
      <c r="S15" s="143"/>
      <c r="T15" s="144"/>
      <c r="U15" s="132"/>
      <c r="V15" s="132"/>
      <c r="W15" s="144"/>
      <c r="X15" s="144"/>
      <c r="Y15" s="144"/>
      <c r="Z15" s="144"/>
      <c r="AA15" s="132"/>
      <c r="AB15" s="132"/>
      <c r="AC15" s="144"/>
      <c r="AD15" s="144"/>
      <c r="AE15" s="144"/>
      <c r="AF15" s="144"/>
      <c r="AG15" s="144"/>
      <c r="AH15" s="144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45"/>
      <c r="AT15" s="145"/>
      <c r="AU15" s="145"/>
      <c r="AV15" s="145"/>
      <c r="AW15" s="145"/>
      <c r="AX15" s="145"/>
      <c r="AY15" s="145"/>
      <c r="AZ15" s="145"/>
      <c r="BA15" s="145"/>
    </row>
    <row r="16" spans="1:53" ht="13.5" customHeight="1" thickBot="1" x14ac:dyDescent="0.25">
      <c r="A16" s="273" t="s">
        <v>108</v>
      </c>
      <c r="B16" s="251" t="s">
        <v>109</v>
      </c>
      <c r="C16" s="252"/>
      <c r="D16" s="252"/>
      <c r="E16" s="253"/>
      <c r="F16" s="272" t="s">
        <v>110</v>
      </c>
      <c r="G16" s="252"/>
      <c r="H16" s="252"/>
      <c r="I16" s="252"/>
      <c r="J16" s="251" t="s">
        <v>111</v>
      </c>
      <c r="K16" s="252"/>
      <c r="L16" s="252"/>
      <c r="M16" s="252"/>
      <c r="N16" s="253"/>
      <c r="O16" s="272" t="s">
        <v>112</v>
      </c>
      <c r="P16" s="252"/>
      <c r="Q16" s="252"/>
      <c r="R16" s="252"/>
      <c r="S16" s="251" t="s">
        <v>113</v>
      </c>
      <c r="T16" s="252"/>
      <c r="U16" s="252"/>
      <c r="V16" s="252"/>
      <c r="W16" s="253"/>
      <c r="X16" s="272" t="s">
        <v>114</v>
      </c>
      <c r="Y16" s="252"/>
      <c r="Z16" s="252"/>
      <c r="AA16" s="252"/>
      <c r="AB16" s="251" t="s">
        <v>115</v>
      </c>
      <c r="AC16" s="252"/>
      <c r="AD16" s="252"/>
      <c r="AE16" s="253"/>
      <c r="AF16" s="272" t="s">
        <v>116</v>
      </c>
      <c r="AG16" s="252"/>
      <c r="AH16" s="252"/>
      <c r="AI16" s="252"/>
      <c r="AJ16" s="251" t="s">
        <v>117</v>
      </c>
      <c r="AK16" s="252"/>
      <c r="AL16" s="252"/>
      <c r="AM16" s="252"/>
      <c r="AN16" s="253"/>
      <c r="AO16" s="251" t="s">
        <v>118</v>
      </c>
      <c r="AP16" s="252"/>
      <c r="AQ16" s="252"/>
      <c r="AR16" s="253"/>
      <c r="AS16" s="272" t="s">
        <v>119</v>
      </c>
      <c r="AT16" s="252"/>
      <c r="AU16" s="252"/>
      <c r="AV16" s="252"/>
      <c r="AW16" s="252"/>
      <c r="AX16" s="251" t="s">
        <v>120</v>
      </c>
      <c r="AY16" s="252"/>
      <c r="AZ16" s="252"/>
      <c r="BA16" s="253"/>
    </row>
    <row r="17" spans="1:53" ht="13.5" thickBot="1" x14ac:dyDescent="0.25">
      <c r="A17" s="274"/>
      <c r="B17" s="146"/>
      <c r="C17" s="147"/>
      <c r="D17" s="147"/>
      <c r="E17" s="148"/>
      <c r="F17" s="147"/>
      <c r="G17" s="147"/>
      <c r="H17" s="147"/>
      <c r="I17" s="147"/>
      <c r="J17" s="146"/>
      <c r="K17" s="147"/>
      <c r="L17" s="147"/>
      <c r="M17" s="147"/>
      <c r="N17" s="148"/>
      <c r="O17" s="147"/>
      <c r="P17" s="147"/>
      <c r="Q17" s="147"/>
      <c r="R17" s="147"/>
      <c r="S17" s="146"/>
      <c r="T17" s="147"/>
      <c r="U17" s="147"/>
      <c r="V17" s="147"/>
      <c r="W17" s="148"/>
      <c r="X17" s="147"/>
      <c r="Y17" s="147"/>
      <c r="Z17" s="147"/>
      <c r="AA17" s="147"/>
      <c r="AB17" s="146"/>
      <c r="AC17" s="147"/>
      <c r="AD17" s="147"/>
      <c r="AE17" s="148"/>
      <c r="AF17" s="147"/>
      <c r="AG17" s="147"/>
      <c r="AH17" s="147"/>
      <c r="AI17" s="147"/>
      <c r="AJ17" s="146"/>
      <c r="AK17" s="147"/>
      <c r="AL17" s="147"/>
      <c r="AM17" s="147"/>
      <c r="AN17" s="148"/>
      <c r="AO17" s="146"/>
      <c r="AP17" s="147"/>
      <c r="AQ17" s="147"/>
      <c r="AR17" s="148"/>
      <c r="AS17" s="147"/>
      <c r="AT17" s="147"/>
      <c r="AU17" s="147"/>
      <c r="AV17" s="147"/>
      <c r="AW17" s="147"/>
      <c r="AX17" s="146"/>
      <c r="AY17" s="147"/>
      <c r="AZ17" s="147"/>
      <c r="BA17" s="148"/>
    </row>
    <row r="18" spans="1:53" ht="13.5" thickBot="1" x14ac:dyDescent="0.25">
      <c r="A18" s="274"/>
      <c r="B18" s="149">
        <v>1</v>
      </c>
      <c r="C18" s="150">
        <v>2</v>
      </c>
      <c r="D18" s="150">
        <v>3</v>
      </c>
      <c r="E18" s="151">
        <v>4</v>
      </c>
      <c r="F18" s="152">
        <v>5</v>
      </c>
      <c r="G18" s="150">
        <v>6</v>
      </c>
      <c r="H18" s="150">
        <v>7</v>
      </c>
      <c r="I18" s="153">
        <v>8</v>
      </c>
      <c r="J18" s="149">
        <v>9</v>
      </c>
      <c r="K18" s="150">
        <v>10</v>
      </c>
      <c r="L18" s="150">
        <v>11</v>
      </c>
      <c r="M18" s="150">
        <v>12</v>
      </c>
      <c r="N18" s="151">
        <v>13</v>
      </c>
      <c r="O18" s="152">
        <v>14</v>
      </c>
      <c r="P18" s="150">
        <v>15</v>
      </c>
      <c r="Q18" s="150">
        <v>16</v>
      </c>
      <c r="R18" s="153">
        <v>17</v>
      </c>
      <c r="S18" s="149">
        <v>18</v>
      </c>
      <c r="T18" s="150">
        <v>19</v>
      </c>
      <c r="U18" s="150">
        <v>20</v>
      </c>
      <c r="V18" s="150">
        <v>21</v>
      </c>
      <c r="W18" s="151">
        <v>22</v>
      </c>
      <c r="X18" s="152">
        <v>23</v>
      </c>
      <c r="Y18" s="150">
        <v>24</v>
      </c>
      <c r="Z18" s="150">
        <v>25</v>
      </c>
      <c r="AA18" s="153">
        <v>26</v>
      </c>
      <c r="AB18" s="149">
        <v>27</v>
      </c>
      <c r="AC18" s="150">
        <v>28</v>
      </c>
      <c r="AD18" s="150">
        <v>29</v>
      </c>
      <c r="AE18" s="151">
        <v>30</v>
      </c>
      <c r="AF18" s="152">
        <v>31</v>
      </c>
      <c r="AG18" s="150">
        <v>32</v>
      </c>
      <c r="AH18" s="150">
        <v>33</v>
      </c>
      <c r="AI18" s="153">
        <v>34</v>
      </c>
      <c r="AJ18" s="149">
        <v>35</v>
      </c>
      <c r="AK18" s="150">
        <v>36</v>
      </c>
      <c r="AL18" s="150">
        <v>37</v>
      </c>
      <c r="AM18" s="150">
        <v>38</v>
      </c>
      <c r="AN18" s="151">
        <v>39</v>
      </c>
      <c r="AO18" s="149">
        <v>40</v>
      </c>
      <c r="AP18" s="150">
        <v>41</v>
      </c>
      <c r="AQ18" s="150">
        <v>42</v>
      </c>
      <c r="AR18" s="151">
        <v>43</v>
      </c>
      <c r="AS18" s="152">
        <v>44</v>
      </c>
      <c r="AT18" s="150">
        <v>45</v>
      </c>
      <c r="AU18" s="150">
        <v>46</v>
      </c>
      <c r="AV18" s="150">
        <v>47</v>
      </c>
      <c r="AW18" s="153">
        <v>48</v>
      </c>
      <c r="AX18" s="149">
        <v>49</v>
      </c>
      <c r="AY18" s="150">
        <v>50</v>
      </c>
      <c r="AZ18" s="150">
        <v>51</v>
      </c>
      <c r="BA18" s="151">
        <v>52</v>
      </c>
    </row>
    <row r="19" spans="1:53" x14ac:dyDescent="0.2">
      <c r="A19" s="154">
        <v>1</v>
      </c>
      <c r="B19" s="155" t="s">
        <v>121</v>
      </c>
      <c r="C19" s="156" t="s">
        <v>121</v>
      </c>
      <c r="D19" s="156" t="s">
        <v>121</v>
      </c>
      <c r="E19" s="156" t="s">
        <v>121</v>
      </c>
      <c r="F19" s="156" t="s">
        <v>121</v>
      </c>
      <c r="G19" s="156" t="s">
        <v>121</v>
      </c>
      <c r="H19" s="156" t="s">
        <v>121</v>
      </c>
      <c r="I19" s="156" t="s">
        <v>121</v>
      </c>
      <c r="J19" s="156" t="s">
        <v>121</v>
      </c>
      <c r="K19" s="156" t="s">
        <v>121</v>
      </c>
      <c r="L19" s="156" t="s">
        <v>121</v>
      </c>
      <c r="M19" s="156" t="s">
        <v>121</v>
      </c>
      <c r="N19" s="156" t="s">
        <v>121</v>
      </c>
      <c r="O19" s="156" t="s">
        <v>121</v>
      </c>
      <c r="P19" s="156" t="s">
        <v>121</v>
      </c>
      <c r="Q19" s="156" t="s">
        <v>121</v>
      </c>
      <c r="R19" s="156" t="s">
        <v>121</v>
      </c>
      <c r="S19" s="156" t="s">
        <v>122</v>
      </c>
      <c r="T19" s="156" t="s">
        <v>123</v>
      </c>
      <c r="U19" s="156" t="s">
        <v>123</v>
      </c>
      <c r="V19" s="156" t="s">
        <v>121</v>
      </c>
      <c r="W19" s="156" t="s">
        <v>121</v>
      </c>
      <c r="X19" s="156" t="s">
        <v>121</v>
      </c>
      <c r="Y19" s="156" t="s">
        <v>121</v>
      </c>
      <c r="Z19" s="156" t="s">
        <v>121</v>
      </c>
      <c r="AA19" s="156" t="s">
        <v>121</v>
      </c>
      <c r="AB19" s="156" t="s">
        <v>121</v>
      </c>
      <c r="AC19" s="156" t="s">
        <v>121</v>
      </c>
      <c r="AD19" s="156" t="s">
        <v>121</v>
      </c>
      <c r="AE19" s="156" t="s">
        <v>121</v>
      </c>
      <c r="AF19" s="156" t="s">
        <v>121</v>
      </c>
      <c r="AG19" s="156" t="s">
        <v>121</v>
      </c>
      <c r="AH19" s="156" t="s">
        <v>121</v>
      </c>
      <c r="AI19" s="156" t="s">
        <v>121</v>
      </c>
      <c r="AJ19" s="156" t="s">
        <v>121</v>
      </c>
      <c r="AK19" s="156" t="s">
        <v>121</v>
      </c>
      <c r="AL19" s="156" t="s">
        <v>121</v>
      </c>
      <c r="AM19" s="156" t="s">
        <v>121</v>
      </c>
      <c r="AN19" s="156" t="s">
        <v>124</v>
      </c>
      <c r="AO19" s="156" t="s">
        <v>124</v>
      </c>
      <c r="AP19" s="156" t="s">
        <v>122</v>
      </c>
      <c r="AQ19" s="156" t="s">
        <v>122</v>
      </c>
      <c r="AR19" s="156" t="s">
        <v>123</v>
      </c>
      <c r="AS19" s="156" t="s">
        <v>123</v>
      </c>
      <c r="AT19" s="156" t="s">
        <v>123</v>
      </c>
      <c r="AU19" s="156" t="s">
        <v>123</v>
      </c>
      <c r="AV19" s="156" t="s">
        <v>123</v>
      </c>
      <c r="AW19" s="156" t="s">
        <v>123</v>
      </c>
      <c r="AX19" s="156" t="s">
        <v>123</v>
      </c>
      <c r="AY19" s="156" t="s">
        <v>123</v>
      </c>
      <c r="AZ19" s="156" t="s">
        <v>123</v>
      </c>
      <c r="BA19" s="157" t="s">
        <v>123</v>
      </c>
    </row>
    <row r="20" spans="1:53" x14ac:dyDescent="0.2">
      <c r="A20" s="158">
        <v>2</v>
      </c>
      <c r="B20" s="159" t="s">
        <v>121</v>
      </c>
      <c r="C20" s="160" t="s">
        <v>121</v>
      </c>
      <c r="D20" s="160" t="s">
        <v>121</v>
      </c>
      <c r="E20" s="160" t="s">
        <v>121</v>
      </c>
      <c r="F20" s="160" t="s">
        <v>121</v>
      </c>
      <c r="G20" s="160" t="s">
        <v>121</v>
      </c>
      <c r="H20" s="160" t="s">
        <v>121</v>
      </c>
      <c r="I20" s="160" t="s">
        <v>121</v>
      </c>
      <c r="J20" s="160" t="s">
        <v>121</v>
      </c>
      <c r="K20" s="160" t="s">
        <v>121</v>
      </c>
      <c r="L20" s="160" t="s">
        <v>121</v>
      </c>
      <c r="M20" s="160" t="s">
        <v>121</v>
      </c>
      <c r="N20" s="160" t="s">
        <v>121</v>
      </c>
      <c r="O20" s="160" t="s">
        <v>121</v>
      </c>
      <c r="P20" s="160" t="s">
        <v>121</v>
      </c>
      <c r="Q20" s="160" t="s">
        <v>121</v>
      </c>
      <c r="R20" s="160" t="s">
        <v>124</v>
      </c>
      <c r="S20" s="160" t="s">
        <v>122</v>
      </c>
      <c r="T20" s="160" t="s">
        <v>123</v>
      </c>
      <c r="U20" s="160" t="s">
        <v>123</v>
      </c>
      <c r="V20" s="160" t="s">
        <v>121</v>
      </c>
      <c r="W20" s="160" t="s">
        <v>121</v>
      </c>
      <c r="X20" s="160" t="s">
        <v>121</v>
      </c>
      <c r="Y20" s="160" t="s">
        <v>121</v>
      </c>
      <c r="Z20" s="160" t="s">
        <v>121</v>
      </c>
      <c r="AA20" s="160" t="s">
        <v>121</v>
      </c>
      <c r="AB20" s="160" t="s">
        <v>121</v>
      </c>
      <c r="AC20" s="160" t="s">
        <v>121</v>
      </c>
      <c r="AD20" s="160" t="s">
        <v>121</v>
      </c>
      <c r="AE20" s="160" t="s">
        <v>121</v>
      </c>
      <c r="AF20" s="160" t="s">
        <v>121</v>
      </c>
      <c r="AG20" s="160" t="s">
        <v>121</v>
      </c>
      <c r="AH20" s="160" t="s">
        <v>121</v>
      </c>
      <c r="AI20" s="160" t="s">
        <v>121</v>
      </c>
      <c r="AJ20" s="160" t="s">
        <v>121</v>
      </c>
      <c r="AK20" s="160" t="s">
        <v>121</v>
      </c>
      <c r="AL20" s="160" t="s">
        <v>121</v>
      </c>
      <c r="AM20" s="160" t="s">
        <v>121</v>
      </c>
      <c r="AN20" s="160" t="s">
        <v>121</v>
      </c>
      <c r="AO20" s="160" t="s">
        <v>124</v>
      </c>
      <c r="AP20" s="160" t="s">
        <v>124</v>
      </c>
      <c r="AQ20" s="160" t="s">
        <v>122</v>
      </c>
      <c r="AR20" s="160" t="s">
        <v>123</v>
      </c>
      <c r="AS20" s="160" t="s">
        <v>123</v>
      </c>
      <c r="AT20" s="160" t="s">
        <v>123</v>
      </c>
      <c r="AU20" s="160" t="s">
        <v>123</v>
      </c>
      <c r="AV20" s="160" t="s">
        <v>123</v>
      </c>
      <c r="AW20" s="160" t="s">
        <v>123</v>
      </c>
      <c r="AX20" s="160" t="s">
        <v>123</v>
      </c>
      <c r="AY20" s="160" t="s">
        <v>123</v>
      </c>
      <c r="AZ20" s="160" t="s">
        <v>123</v>
      </c>
      <c r="BA20" s="161" t="s">
        <v>123</v>
      </c>
    </row>
    <row r="21" spans="1:53" ht="12.75" customHeight="1" x14ac:dyDescent="0.2">
      <c r="A21" s="158">
        <v>3</v>
      </c>
      <c r="B21" s="159" t="s">
        <v>121</v>
      </c>
      <c r="C21" s="160" t="s">
        <v>121</v>
      </c>
      <c r="D21" s="160" t="s">
        <v>121</v>
      </c>
      <c r="E21" s="160" t="s">
        <v>121</v>
      </c>
      <c r="F21" s="160" t="s">
        <v>121</v>
      </c>
      <c r="G21" s="160" t="s">
        <v>121</v>
      </c>
      <c r="H21" s="160" t="s">
        <v>121</v>
      </c>
      <c r="I21" s="160" t="s">
        <v>121</v>
      </c>
      <c r="J21" s="160" t="s">
        <v>121</v>
      </c>
      <c r="K21" s="160" t="s">
        <v>121</v>
      </c>
      <c r="L21" s="160" t="s">
        <v>121</v>
      </c>
      <c r="M21" s="160" t="s">
        <v>121</v>
      </c>
      <c r="N21" s="160" t="s">
        <v>121</v>
      </c>
      <c r="O21" s="160" t="s">
        <v>121</v>
      </c>
      <c r="P21" s="160" t="s">
        <v>121</v>
      </c>
      <c r="Q21" s="160" t="s">
        <v>121</v>
      </c>
      <c r="R21" s="160" t="s">
        <v>121</v>
      </c>
      <c r="S21" s="160" t="s">
        <v>122</v>
      </c>
      <c r="T21" s="160" t="s">
        <v>123</v>
      </c>
      <c r="U21" s="160" t="s">
        <v>123</v>
      </c>
      <c r="V21" s="160" t="s">
        <v>121</v>
      </c>
      <c r="W21" s="160" t="s">
        <v>121</v>
      </c>
      <c r="X21" s="160" t="s">
        <v>121</v>
      </c>
      <c r="Y21" s="160" t="s">
        <v>121</v>
      </c>
      <c r="Z21" s="160" t="s">
        <v>121</v>
      </c>
      <c r="AA21" s="160" t="s">
        <v>121</v>
      </c>
      <c r="AB21" s="160" t="s">
        <v>121</v>
      </c>
      <c r="AC21" s="160" t="s">
        <v>121</v>
      </c>
      <c r="AD21" s="160" t="s">
        <v>121</v>
      </c>
      <c r="AE21" s="160" t="s">
        <v>121</v>
      </c>
      <c r="AF21" s="160" t="s">
        <v>121</v>
      </c>
      <c r="AG21" s="160" t="s">
        <v>121</v>
      </c>
      <c r="AH21" s="160" t="s">
        <v>121</v>
      </c>
      <c r="AI21" s="160" t="s">
        <v>121</v>
      </c>
      <c r="AJ21" s="160" t="s">
        <v>121</v>
      </c>
      <c r="AK21" s="160" t="s">
        <v>121</v>
      </c>
      <c r="AL21" s="160" t="s">
        <v>124</v>
      </c>
      <c r="AM21" s="160" t="s">
        <v>122</v>
      </c>
      <c r="AN21" s="160" t="s">
        <v>122</v>
      </c>
      <c r="AO21" s="160" t="s">
        <v>124</v>
      </c>
      <c r="AP21" s="160" t="s">
        <v>124</v>
      </c>
      <c r="AQ21" s="160" t="s">
        <v>124</v>
      </c>
      <c r="AR21" s="160" t="s">
        <v>125</v>
      </c>
      <c r="AS21" s="160"/>
      <c r="AT21" s="160"/>
      <c r="AU21" s="160"/>
      <c r="AV21" s="160"/>
      <c r="AW21" s="160"/>
      <c r="AX21" s="160"/>
      <c r="AY21" s="160"/>
      <c r="AZ21" s="160"/>
      <c r="BA21" s="161"/>
    </row>
    <row r="22" spans="1:53" x14ac:dyDescent="0.2">
      <c r="A22" s="158">
        <v>4</v>
      </c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1"/>
    </row>
    <row r="23" spans="1:53" x14ac:dyDescent="0.2">
      <c r="A23" s="158">
        <v>5</v>
      </c>
      <c r="B23" s="159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1"/>
    </row>
    <row r="24" spans="1:53" x14ac:dyDescent="0.2">
      <c r="A24" s="158">
        <v>6</v>
      </c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1"/>
    </row>
    <row r="25" spans="1:53" ht="13.5" thickBot="1" x14ac:dyDescent="0.25">
      <c r="A25" s="162">
        <v>7</v>
      </c>
      <c r="B25" s="163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5"/>
    </row>
    <row r="26" spans="1:53" x14ac:dyDescent="0.2">
      <c r="A26" s="166" t="s">
        <v>126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</row>
    <row r="27" spans="1:53" x14ac:dyDescent="0.2">
      <c r="A27" s="166" t="s">
        <v>127</v>
      </c>
      <c r="B27" s="167"/>
      <c r="C27" s="167"/>
      <c r="D27" s="167"/>
      <c r="E27" s="167"/>
      <c r="F27" s="166" t="s">
        <v>128</v>
      </c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</row>
    <row r="28" spans="1:53" x14ac:dyDescent="0.2">
      <c r="A28" s="166"/>
      <c r="B28" s="167"/>
      <c r="C28" s="167"/>
      <c r="D28" s="167"/>
      <c r="E28" s="167"/>
      <c r="F28" s="166" t="s">
        <v>129</v>
      </c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</row>
    <row r="29" spans="1:53" x14ac:dyDescent="0.2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</row>
    <row r="30" spans="1:53" x14ac:dyDescent="0.2">
      <c r="A30" s="166"/>
      <c r="B30" s="168"/>
      <c r="C30" s="168"/>
      <c r="D30" s="168"/>
      <c r="E30" s="168"/>
      <c r="F30" s="169" t="s">
        <v>130</v>
      </c>
      <c r="G30" s="170"/>
      <c r="H30" s="171"/>
      <c r="I30" s="171"/>
      <c r="J30" s="171"/>
      <c r="K30" s="170"/>
      <c r="L30" s="170"/>
      <c r="M30" s="170"/>
      <c r="N30" s="170"/>
      <c r="O30" s="171"/>
      <c r="P30" s="170"/>
      <c r="Q30" s="170"/>
      <c r="R30" s="170"/>
      <c r="S30" s="170"/>
      <c r="T30" s="171"/>
      <c r="U30" s="170"/>
      <c r="V30" s="170"/>
      <c r="W30" s="170"/>
      <c r="X30" s="170"/>
      <c r="Y30" s="170"/>
      <c r="Z30" s="172" t="s">
        <v>131</v>
      </c>
      <c r="AA30" s="173"/>
      <c r="AB30" s="173"/>
      <c r="AC30" s="173"/>
      <c r="AD30" s="173"/>
      <c r="AE30" s="173"/>
      <c r="AF30" s="171"/>
      <c r="AG30" s="170"/>
      <c r="AH30" s="168"/>
      <c r="AI30" s="173"/>
      <c r="AJ30" s="168"/>
      <c r="AK30" s="168"/>
      <c r="AL30" s="168"/>
      <c r="AM30" s="173"/>
      <c r="AN30" s="172" t="s">
        <v>132</v>
      </c>
      <c r="AO30" s="168"/>
      <c r="AP30" s="168"/>
      <c r="AQ30" s="173"/>
      <c r="AR30" s="173"/>
      <c r="AS30" s="173"/>
      <c r="AT30" s="173"/>
      <c r="AU30" s="173"/>
      <c r="AV30" s="173"/>
      <c r="AW30" s="173"/>
      <c r="AX30" s="173"/>
      <c r="AY30" s="170"/>
      <c r="AZ30" s="170"/>
      <c r="BA30" s="170"/>
    </row>
    <row r="31" spans="1:53" ht="13.5" thickBot="1" x14ac:dyDescent="0.25">
      <c r="A31" s="170"/>
      <c r="B31" s="168"/>
      <c r="C31" s="168"/>
      <c r="D31" s="168"/>
      <c r="E31" s="168"/>
      <c r="F31" s="169"/>
      <c r="G31" s="170"/>
      <c r="H31" s="171"/>
      <c r="I31" s="171"/>
      <c r="J31" s="171"/>
      <c r="K31" s="170"/>
      <c r="L31" s="170"/>
      <c r="M31" s="170"/>
      <c r="N31" s="170"/>
      <c r="O31" s="171"/>
      <c r="P31" s="170"/>
      <c r="Q31" s="170"/>
      <c r="R31" s="170"/>
      <c r="S31" s="170"/>
      <c r="T31" s="171"/>
      <c r="U31" s="170"/>
      <c r="V31" s="170"/>
      <c r="W31" s="170"/>
      <c r="X31" s="170"/>
      <c r="Y31" s="170"/>
      <c r="Z31" s="172"/>
      <c r="AA31" s="173"/>
      <c r="AB31" s="173"/>
      <c r="AC31" s="173"/>
      <c r="AD31" s="173"/>
      <c r="AE31" s="173"/>
      <c r="AF31" s="171"/>
      <c r="AG31" s="170"/>
      <c r="AH31" s="168"/>
      <c r="AI31" s="173"/>
      <c r="AJ31" s="168"/>
      <c r="AK31" s="168"/>
      <c r="AL31" s="168"/>
      <c r="AM31" s="173"/>
      <c r="AN31" s="172"/>
      <c r="AO31" s="168"/>
      <c r="AP31" s="168"/>
      <c r="AQ31" s="173"/>
      <c r="AR31" s="173"/>
      <c r="AS31" s="173"/>
      <c r="AT31" s="173"/>
      <c r="AU31" s="173"/>
      <c r="AV31" s="173"/>
      <c r="AW31" s="173"/>
      <c r="AX31" s="173"/>
      <c r="AY31" s="170"/>
      <c r="AZ31" s="170"/>
      <c r="BA31" s="170"/>
    </row>
    <row r="32" spans="1:53" ht="12.75" customHeight="1" x14ac:dyDescent="0.2">
      <c r="A32" s="170"/>
      <c r="B32" s="168"/>
      <c r="C32" s="168"/>
      <c r="D32" s="168"/>
      <c r="E32" s="254" t="s">
        <v>108</v>
      </c>
      <c r="F32" s="256" t="s">
        <v>133</v>
      </c>
      <c r="G32" s="257"/>
      <c r="H32" s="260" t="s">
        <v>134</v>
      </c>
      <c r="I32" s="262" t="s">
        <v>135</v>
      </c>
      <c r="J32" s="262" t="s">
        <v>136</v>
      </c>
      <c r="K32" s="262" t="s">
        <v>137</v>
      </c>
      <c r="L32" s="264" t="s">
        <v>138</v>
      </c>
      <c r="M32" s="265"/>
      <c r="N32" s="264" t="s">
        <v>139</v>
      </c>
      <c r="O32" s="268"/>
      <c r="P32" s="268"/>
      <c r="Q32" s="265"/>
      <c r="R32" s="270" t="s">
        <v>140</v>
      </c>
      <c r="S32" s="243" t="s">
        <v>141</v>
      </c>
      <c r="T32" s="237"/>
      <c r="U32" s="174"/>
      <c r="V32" s="174"/>
      <c r="W32" s="247" t="s">
        <v>142</v>
      </c>
      <c r="X32" s="240"/>
      <c r="Y32" s="240"/>
      <c r="Z32" s="240"/>
      <c r="AA32" s="240"/>
      <c r="AB32" s="240"/>
      <c r="AC32" s="240"/>
      <c r="AD32" s="249" t="s">
        <v>143</v>
      </c>
      <c r="AE32" s="237" t="s">
        <v>144</v>
      </c>
      <c r="AF32" s="175"/>
      <c r="AG32" s="175"/>
      <c r="AH32" s="247" t="s">
        <v>2</v>
      </c>
      <c r="AI32" s="240"/>
      <c r="AJ32" s="240"/>
      <c r="AK32" s="240"/>
      <c r="AL32" s="240"/>
      <c r="AM32" s="240"/>
      <c r="AN32" s="240"/>
      <c r="AO32" s="240"/>
      <c r="AP32" s="240"/>
      <c r="AQ32" s="240"/>
      <c r="AR32" s="240" t="s">
        <v>145</v>
      </c>
      <c r="AS32" s="240"/>
      <c r="AT32" s="240"/>
      <c r="AU32" s="240"/>
      <c r="AV32" s="240"/>
      <c r="AW32" s="240"/>
      <c r="AX32" s="237" t="s">
        <v>143</v>
      </c>
      <c r="AY32" s="168"/>
      <c r="AZ32" s="168"/>
      <c r="BA32" s="168"/>
    </row>
    <row r="33" spans="1:53" x14ac:dyDescent="0.2">
      <c r="A33" s="174"/>
      <c r="B33" s="136"/>
      <c r="C33" s="136"/>
      <c r="D33" s="136"/>
      <c r="E33" s="255"/>
      <c r="F33" s="258"/>
      <c r="G33" s="259"/>
      <c r="H33" s="261"/>
      <c r="I33" s="263"/>
      <c r="J33" s="263"/>
      <c r="K33" s="263"/>
      <c r="L33" s="266"/>
      <c r="M33" s="267"/>
      <c r="N33" s="266"/>
      <c r="O33" s="269"/>
      <c r="P33" s="269"/>
      <c r="Q33" s="267"/>
      <c r="R33" s="271"/>
      <c r="S33" s="244"/>
      <c r="T33" s="238"/>
      <c r="U33" s="136"/>
      <c r="V33" s="136"/>
      <c r="W33" s="248"/>
      <c r="X33" s="228"/>
      <c r="Y33" s="228"/>
      <c r="Z33" s="228"/>
      <c r="AA33" s="228"/>
      <c r="AB33" s="228"/>
      <c r="AC33" s="228"/>
      <c r="AD33" s="250"/>
      <c r="AE33" s="238"/>
      <c r="AF33" s="176"/>
      <c r="AG33" s="176"/>
      <c r="AH33" s="24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38"/>
      <c r="AY33" s="177"/>
      <c r="AZ33" s="177"/>
      <c r="BA33" s="177"/>
    </row>
    <row r="34" spans="1:53" x14ac:dyDescent="0.2">
      <c r="A34" s="136"/>
      <c r="B34" s="136"/>
      <c r="C34" s="136"/>
      <c r="D34" s="136"/>
      <c r="E34" s="255"/>
      <c r="F34" s="258"/>
      <c r="G34" s="259"/>
      <c r="H34" s="261"/>
      <c r="I34" s="263"/>
      <c r="J34" s="263"/>
      <c r="K34" s="263"/>
      <c r="L34" s="266"/>
      <c r="M34" s="267"/>
      <c r="N34" s="266"/>
      <c r="O34" s="269"/>
      <c r="P34" s="269"/>
      <c r="Q34" s="267"/>
      <c r="R34" s="271"/>
      <c r="S34" s="244"/>
      <c r="T34" s="238"/>
      <c r="U34" s="136"/>
      <c r="V34" s="136"/>
      <c r="W34" s="248"/>
      <c r="X34" s="228"/>
      <c r="Y34" s="228"/>
      <c r="Z34" s="228"/>
      <c r="AA34" s="228"/>
      <c r="AB34" s="228"/>
      <c r="AC34" s="228"/>
      <c r="AD34" s="250"/>
      <c r="AE34" s="238"/>
      <c r="AF34" s="176"/>
      <c r="AG34" s="176"/>
      <c r="AH34" s="24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38"/>
      <c r="AY34" s="177"/>
      <c r="AZ34" s="177"/>
      <c r="BA34" s="177"/>
    </row>
    <row r="35" spans="1:53" ht="13.5" thickBot="1" x14ac:dyDescent="0.25">
      <c r="A35" s="136"/>
      <c r="B35" s="136"/>
      <c r="C35" s="136"/>
      <c r="D35" s="136"/>
      <c r="E35" s="255"/>
      <c r="F35" s="258"/>
      <c r="G35" s="259"/>
      <c r="H35" s="261"/>
      <c r="I35" s="263"/>
      <c r="J35" s="263"/>
      <c r="K35" s="263"/>
      <c r="L35" s="266"/>
      <c r="M35" s="267"/>
      <c r="N35" s="266"/>
      <c r="O35" s="269"/>
      <c r="P35" s="269"/>
      <c r="Q35" s="267"/>
      <c r="R35" s="271"/>
      <c r="S35" s="245"/>
      <c r="T35" s="246"/>
      <c r="U35" s="136"/>
      <c r="V35" s="136"/>
      <c r="W35" s="248"/>
      <c r="X35" s="228"/>
      <c r="Y35" s="228"/>
      <c r="Z35" s="228"/>
      <c r="AA35" s="228"/>
      <c r="AB35" s="228"/>
      <c r="AC35" s="228"/>
      <c r="AD35" s="250"/>
      <c r="AE35" s="238"/>
      <c r="AF35" s="176"/>
      <c r="AG35" s="176"/>
      <c r="AH35" s="24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38"/>
      <c r="AY35" s="177"/>
      <c r="AZ35" s="177"/>
      <c r="BA35" s="177"/>
    </row>
    <row r="36" spans="1:53" ht="13.5" customHeight="1" thickBot="1" x14ac:dyDescent="0.25">
      <c r="A36" s="136"/>
      <c r="B36" s="136"/>
      <c r="C36" s="136"/>
      <c r="D36" s="136"/>
      <c r="E36" s="178">
        <f>A19</f>
        <v>1</v>
      </c>
      <c r="F36" s="239">
        <f t="shared" ref="F36:F41" si="0">COUNTIF(B19:BA19,"Т")</f>
        <v>35</v>
      </c>
      <c r="G36" s="240"/>
      <c r="H36" s="179">
        <f t="shared" ref="H36:H42" si="1">COUNTIF(B19:BA19,"Ср")</f>
        <v>0</v>
      </c>
      <c r="I36" s="179">
        <f t="shared" ref="I36:I41" si="2">COUNTIF(B19:BA19,"З")</f>
        <v>0</v>
      </c>
      <c r="J36" s="179">
        <f t="shared" ref="J36:J41" si="3">COUNTIF(B19:BA19,"С")</f>
        <v>3</v>
      </c>
      <c r="K36" s="179">
        <f t="shared" ref="K36:K41" si="4">COUNTIF(B19:BA19,"П")</f>
        <v>2</v>
      </c>
      <c r="L36" s="240">
        <f t="shared" ref="L36:L41" si="5">COUNTIF(B19:BA19,"ДП")+COUNTIF(B19:BA19,"Де")</f>
        <v>0</v>
      </c>
      <c r="M36" s="240"/>
      <c r="N36" s="240">
        <f t="shared" ref="N36:N41" si="6">COUNTIF(B19:BA19,"Д")</f>
        <v>0</v>
      </c>
      <c r="O36" s="240"/>
      <c r="P36" s="240"/>
      <c r="Q36" s="240"/>
      <c r="R36" s="180">
        <f t="shared" ref="R36:R41" si="7">COUNTIF(B19:BA19,"К")</f>
        <v>12</v>
      </c>
      <c r="S36" s="241">
        <f t="shared" ref="S36:S41" si="8">SUM(F36:R36)</f>
        <v>52</v>
      </c>
      <c r="T36" s="242"/>
      <c r="U36" s="210" t="str">
        <f>CONCATENATE(IF(IF([1]ПЛАН!S659&gt;0,[1]ПЛАН!S8,0)+IF([1]ПЛАН!T659&gt;0,[1]ПЛАН!T8,0)=F36,"","T"),[1]Розрахунок!S658,[1]Розрахунок!S659,[1]Розрахунок!S660)</f>
        <v/>
      </c>
      <c r="V36" s="220"/>
      <c r="W36" s="234" t="s">
        <v>146</v>
      </c>
      <c r="X36" s="235"/>
      <c r="Y36" s="235"/>
      <c r="Z36" s="235"/>
      <c r="AA36" s="235"/>
      <c r="AB36" s="235"/>
      <c r="AC36" s="236"/>
      <c r="AD36" s="181">
        <v>2</v>
      </c>
      <c r="AE36" s="182">
        <v>1</v>
      </c>
      <c r="AF36" s="204" t="str">
        <f>IF(OR(AND(OR(W36&lt;&gt;"",AD36&gt;0,AE36&gt;0), OR(W36="",AD36=0,AE36=0)),AE36&gt;IF(ISBLANK(AD36)=FALSE, VLOOKUP(VLOOKUP(AD36,[1]Довідники!$E$32:$G$53,3,FALSE), $E$36:$R$42, 7,FALSE), 0)), "П", "")</f>
        <v/>
      </c>
      <c r="AG36" s="205"/>
      <c r="AH36" s="212" t="s">
        <v>147</v>
      </c>
      <c r="AI36" s="213"/>
      <c r="AJ36" s="213"/>
      <c r="AK36" s="213"/>
      <c r="AL36" s="213"/>
      <c r="AM36" s="213"/>
      <c r="AN36" s="213"/>
      <c r="AO36" s="213"/>
      <c r="AP36" s="213"/>
      <c r="AQ36" s="213"/>
      <c r="AR36" s="213" t="s">
        <v>148</v>
      </c>
      <c r="AS36" s="213"/>
      <c r="AT36" s="213"/>
      <c r="AU36" s="213"/>
      <c r="AV36" s="213"/>
      <c r="AW36" s="213"/>
      <c r="AX36" s="233">
        <v>6</v>
      </c>
      <c r="AY36" s="204" t="str">
        <f>IF(OR(AND(OR(AH36&lt;&gt;"",AR36&lt;&gt;"",AX36&gt;0), OR(AH36="",AR36="",AX36=0)), IF(ISBLANK(AX36)=FALSE, VLOOKUP(VLOOKUP(AX36,[1]Довідники!$E$32:$G$53,3,FALSE), $E$36:$R$42, 8,FALSE), 1)=0), "A", "")</f>
        <v/>
      </c>
      <c r="AZ36" s="176"/>
      <c r="BA36" s="176"/>
    </row>
    <row r="37" spans="1:53" ht="20.25" customHeight="1" thickBot="1" x14ac:dyDescent="0.25">
      <c r="A37" s="136"/>
      <c r="B37" s="136"/>
      <c r="C37" s="136"/>
      <c r="D37" s="136"/>
      <c r="E37" s="178">
        <f t="shared" ref="E37:E42" si="9">A20</f>
        <v>2</v>
      </c>
      <c r="F37" s="227">
        <f t="shared" si="0"/>
        <v>35</v>
      </c>
      <c r="G37" s="228"/>
      <c r="H37" s="183">
        <f t="shared" si="1"/>
        <v>0</v>
      </c>
      <c r="I37" s="183">
        <f t="shared" si="2"/>
        <v>0</v>
      </c>
      <c r="J37" s="183">
        <f t="shared" si="3"/>
        <v>2</v>
      </c>
      <c r="K37" s="183">
        <f t="shared" si="4"/>
        <v>3</v>
      </c>
      <c r="L37" s="228">
        <f t="shared" si="5"/>
        <v>0</v>
      </c>
      <c r="M37" s="228"/>
      <c r="N37" s="228">
        <f t="shared" si="6"/>
        <v>0</v>
      </c>
      <c r="O37" s="228"/>
      <c r="P37" s="228"/>
      <c r="Q37" s="228"/>
      <c r="R37" s="184">
        <f t="shared" si="7"/>
        <v>12</v>
      </c>
      <c r="S37" s="229">
        <f t="shared" si="8"/>
        <v>52</v>
      </c>
      <c r="T37" s="230"/>
      <c r="U37" s="210"/>
      <c r="V37" s="220"/>
      <c r="W37" s="234" t="s">
        <v>149</v>
      </c>
      <c r="X37" s="235"/>
      <c r="Y37" s="235"/>
      <c r="Z37" s="235"/>
      <c r="AA37" s="235"/>
      <c r="AB37" s="235"/>
      <c r="AC37" s="236"/>
      <c r="AD37" s="181">
        <v>2</v>
      </c>
      <c r="AE37" s="182">
        <v>1</v>
      </c>
      <c r="AF37" s="204" t="str">
        <f>IF(OR(AND(OR(W37&lt;&gt;"",AD37&gt;0,AE37&gt;0), OR(W37="",AD37=0,AE37=0)),AE37&gt;IF(ISBLANK(AD37)=FALSE, VLOOKUP(VLOOKUP(AD37,[1]Довідники!$E$32:$G$53,3,FALSE), $E$36:$R$42, 7,FALSE), 0)), "П", "")</f>
        <v/>
      </c>
      <c r="AG37" s="205"/>
      <c r="AH37" s="212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33"/>
      <c r="AY37" s="204"/>
      <c r="AZ37" s="136"/>
      <c r="BA37" s="136"/>
    </row>
    <row r="38" spans="1:53" ht="22.5" customHeight="1" thickBot="1" x14ac:dyDescent="0.25">
      <c r="A38" s="136"/>
      <c r="B38" s="136"/>
      <c r="C38" s="136"/>
      <c r="D38" s="136"/>
      <c r="E38" s="178">
        <f t="shared" si="9"/>
        <v>3</v>
      </c>
      <c r="F38" s="227">
        <f t="shared" si="0"/>
        <v>33</v>
      </c>
      <c r="G38" s="228"/>
      <c r="H38" s="183">
        <f t="shared" si="1"/>
        <v>0</v>
      </c>
      <c r="I38" s="183">
        <f t="shared" si="2"/>
        <v>0</v>
      </c>
      <c r="J38" s="183">
        <f t="shared" si="3"/>
        <v>3</v>
      </c>
      <c r="K38" s="183">
        <f t="shared" si="4"/>
        <v>4</v>
      </c>
      <c r="L38" s="228">
        <f t="shared" si="5"/>
        <v>1</v>
      </c>
      <c r="M38" s="228"/>
      <c r="N38" s="228">
        <f t="shared" si="6"/>
        <v>0</v>
      </c>
      <c r="O38" s="228"/>
      <c r="P38" s="228"/>
      <c r="Q38" s="228"/>
      <c r="R38" s="184">
        <f t="shared" si="7"/>
        <v>2</v>
      </c>
      <c r="S38" s="229">
        <f t="shared" si="8"/>
        <v>43</v>
      </c>
      <c r="T38" s="230"/>
      <c r="U38" s="210"/>
      <c r="V38" s="220"/>
      <c r="W38" s="224" t="s">
        <v>68</v>
      </c>
      <c r="X38" s="225"/>
      <c r="Y38" s="225"/>
      <c r="Z38" s="225"/>
      <c r="AA38" s="225"/>
      <c r="AB38" s="225"/>
      <c r="AC38" s="226"/>
      <c r="AD38" s="181">
        <v>3</v>
      </c>
      <c r="AE38" s="182">
        <v>1</v>
      </c>
      <c r="AF38" s="204" t="str">
        <f>IF(OR(AND(OR(W38&lt;&gt;"",AD38&gt;0,AE38&gt;0), OR(W38="",AD38=0,AE38=0)),AE38&gt;IF(ISBLANK(AD38)=FALSE, VLOOKUP(VLOOKUP(AD38,[1]Довідники!$E$32:$G$53,3,FALSE), $E$36:$R$42, 7,FALSE), 0)), "П", "")</f>
        <v/>
      </c>
      <c r="AG38" s="205"/>
      <c r="AH38" s="212" t="s">
        <v>150</v>
      </c>
      <c r="AI38" s="213"/>
      <c r="AJ38" s="213"/>
      <c r="AK38" s="213"/>
      <c r="AL38" s="213"/>
      <c r="AM38" s="213"/>
      <c r="AN38" s="213"/>
      <c r="AO38" s="213"/>
      <c r="AP38" s="213"/>
      <c r="AQ38" s="213"/>
      <c r="AR38" s="216"/>
      <c r="AS38" s="216"/>
      <c r="AT38" s="216"/>
      <c r="AU38" s="216"/>
      <c r="AV38" s="216"/>
      <c r="AW38" s="216"/>
      <c r="AX38" s="218"/>
      <c r="AY38" s="204"/>
      <c r="AZ38" s="136"/>
      <c r="BA38" s="136"/>
    </row>
    <row r="39" spans="1:53" ht="27.75" customHeight="1" thickBot="1" x14ac:dyDescent="0.25">
      <c r="A39" s="136"/>
      <c r="B39" s="136"/>
      <c r="C39" s="136"/>
      <c r="D39" s="136"/>
      <c r="E39" s="178">
        <f t="shared" si="9"/>
        <v>4</v>
      </c>
      <c r="F39" s="227">
        <f t="shared" si="0"/>
        <v>0</v>
      </c>
      <c r="G39" s="228"/>
      <c r="H39" s="183">
        <f t="shared" si="1"/>
        <v>0</v>
      </c>
      <c r="I39" s="183">
        <f t="shared" si="2"/>
        <v>0</v>
      </c>
      <c r="J39" s="183">
        <f t="shared" si="3"/>
        <v>0</v>
      </c>
      <c r="K39" s="183">
        <f t="shared" si="4"/>
        <v>0</v>
      </c>
      <c r="L39" s="228">
        <f t="shared" si="5"/>
        <v>0</v>
      </c>
      <c r="M39" s="228"/>
      <c r="N39" s="228">
        <f t="shared" si="6"/>
        <v>0</v>
      </c>
      <c r="O39" s="228"/>
      <c r="P39" s="228"/>
      <c r="Q39" s="228"/>
      <c r="R39" s="184">
        <f t="shared" si="7"/>
        <v>0</v>
      </c>
      <c r="S39" s="229">
        <f t="shared" si="8"/>
        <v>0</v>
      </c>
      <c r="T39" s="230"/>
      <c r="U39" s="210" t="str">
        <f>CONCATENATE(IF(IF([1]ПЛАН!Y659&gt;0,[1]ПЛАН!Y8,0)+IF([1]ПЛАН!Z659&gt;0,[1]ПЛАН!Z8,0)=F39,"","T"),[1]Розрахунок!Y658,[1]Розрахунок!Y659,[1]Розрахунок!Y660)</f>
        <v/>
      </c>
      <c r="V39" s="220"/>
      <c r="W39" s="224" t="s">
        <v>151</v>
      </c>
      <c r="X39" s="225"/>
      <c r="Y39" s="225"/>
      <c r="Z39" s="225"/>
      <c r="AA39" s="225"/>
      <c r="AB39" s="225"/>
      <c r="AC39" s="226"/>
      <c r="AD39" s="181">
        <v>4</v>
      </c>
      <c r="AE39" s="182">
        <v>2</v>
      </c>
      <c r="AF39" s="204" t="str">
        <f>IF(OR(AND(OR(W39&lt;&gt;"",AD39&gt;0,AE39&gt;0), OR(W39="",AD39=0,AE39=0)),AE39&gt;IF(ISBLANK(AD39)=FALSE, VLOOKUP(VLOOKUP(AD39,[1]Довідники!$E$32:$G$53,3,FALSE), $E$36:$R$42, 7,FALSE), 0)), "П", "")</f>
        <v/>
      </c>
      <c r="AG39" s="205"/>
      <c r="AH39" s="212"/>
      <c r="AI39" s="213"/>
      <c r="AJ39" s="213"/>
      <c r="AK39" s="213"/>
      <c r="AL39" s="213"/>
      <c r="AM39" s="213"/>
      <c r="AN39" s="213"/>
      <c r="AO39" s="213"/>
      <c r="AP39" s="213"/>
      <c r="AQ39" s="213"/>
      <c r="AR39" s="216"/>
      <c r="AS39" s="216"/>
      <c r="AT39" s="216"/>
      <c r="AU39" s="216"/>
      <c r="AV39" s="216"/>
      <c r="AW39" s="216"/>
      <c r="AX39" s="218"/>
      <c r="AY39" s="204"/>
      <c r="AZ39" s="136"/>
      <c r="BA39" s="136"/>
    </row>
    <row r="40" spans="1:53" ht="21.75" customHeight="1" thickBot="1" x14ac:dyDescent="0.25">
      <c r="A40" s="136"/>
      <c r="B40" s="136"/>
      <c r="C40" s="136"/>
      <c r="D40" s="136"/>
      <c r="E40" s="178">
        <f t="shared" si="9"/>
        <v>5</v>
      </c>
      <c r="F40" s="227">
        <f t="shared" si="0"/>
        <v>0</v>
      </c>
      <c r="G40" s="228"/>
      <c r="H40" s="183">
        <f t="shared" si="1"/>
        <v>0</v>
      </c>
      <c r="I40" s="183">
        <f t="shared" si="2"/>
        <v>0</v>
      </c>
      <c r="J40" s="183">
        <f t="shared" si="3"/>
        <v>0</v>
      </c>
      <c r="K40" s="183">
        <f t="shared" si="4"/>
        <v>0</v>
      </c>
      <c r="L40" s="228">
        <f t="shared" si="5"/>
        <v>0</v>
      </c>
      <c r="M40" s="228"/>
      <c r="N40" s="228">
        <f t="shared" si="6"/>
        <v>0</v>
      </c>
      <c r="O40" s="228"/>
      <c r="P40" s="228"/>
      <c r="Q40" s="228"/>
      <c r="R40" s="184">
        <f t="shared" si="7"/>
        <v>0</v>
      </c>
      <c r="S40" s="229">
        <f t="shared" si="8"/>
        <v>0</v>
      </c>
      <c r="T40" s="230"/>
      <c r="U40" s="210" t="str">
        <f>CONCATENATE(IF(IF([1]ПЛАН!AA659&gt;0,[1]ПЛАН!AA8,0)+IF([1]ПЛАН!AB659&gt;0,[1]ПЛАН!AB8,0)=F40,"","T"),[1]Розрахунок!AA658,[1]Розрахунок!AA659,[1]Розрахунок!AA660)</f>
        <v/>
      </c>
      <c r="V40" s="220"/>
      <c r="W40" s="231" t="s">
        <v>69</v>
      </c>
      <c r="X40" s="232"/>
      <c r="Y40" s="232"/>
      <c r="Z40" s="232"/>
      <c r="AA40" s="232"/>
      <c r="AB40" s="232"/>
      <c r="AC40" s="232"/>
      <c r="AD40" s="181">
        <v>6</v>
      </c>
      <c r="AE40" s="182">
        <v>1</v>
      </c>
      <c r="AF40" s="204" t="str">
        <f>IF(OR(AND(OR(W40&lt;&gt;"",AD40&gt;0,AE40&gt;0), OR(W40="",AD40=0,AE40=0)),AE40&gt;IF(ISBLANK(AD40)=FALSE, VLOOKUP(VLOOKUP(AD40,[1]Довідники!$E$32:$G$53,3,FALSE), $E$36:$R$42, 7,FALSE), 0)), "П", "")</f>
        <v/>
      </c>
      <c r="AG40" s="205"/>
      <c r="AH40" s="212"/>
      <c r="AI40" s="213"/>
      <c r="AJ40" s="213"/>
      <c r="AK40" s="213"/>
      <c r="AL40" s="213"/>
      <c r="AM40" s="213"/>
      <c r="AN40" s="213"/>
      <c r="AO40" s="213"/>
      <c r="AP40" s="213"/>
      <c r="AQ40" s="213"/>
      <c r="AR40" s="216"/>
      <c r="AS40" s="216"/>
      <c r="AT40" s="216"/>
      <c r="AU40" s="216"/>
      <c r="AV40" s="216"/>
      <c r="AW40" s="216"/>
      <c r="AX40" s="218"/>
      <c r="AY40" s="204" t="str">
        <f>IF(OR(AND(OR(AH40&lt;&gt;"",AR40&lt;&gt;"",AX40&gt;0), OR(AH40="",AR40="",AX40=0)), IF(ISBLANK(AX40)=FALSE, VLOOKUP(VLOOKUP(AX40,[1]Довідники!$E$32:$G$53,3,FALSE), $E$36:$R$42, 8,FALSE), 1)=0), "A", "")</f>
        <v/>
      </c>
      <c r="AZ40" s="136"/>
      <c r="BA40" s="136"/>
    </row>
    <row r="41" spans="1:53" ht="21.75" customHeight="1" thickBot="1" x14ac:dyDescent="0.25">
      <c r="A41" s="136"/>
      <c r="B41" s="136"/>
      <c r="C41" s="136"/>
      <c r="D41" s="136"/>
      <c r="E41" s="178">
        <f t="shared" si="9"/>
        <v>6</v>
      </c>
      <c r="F41" s="206">
        <f t="shared" si="0"/>
        <v>0</v>
      </c>
      <c r="G41" s="207"/>
      <c r="H41" s="185">
        <f t="shared" si="1"/>
        <v>0</v>
      </c>
      <c r="I41" s="185">
        <f t="shared" si="2"/>
        <v>0</v>
      </c>
      <c r="J41" s="185">
        <f t="shared" si="3"/>
        <v>0</v>
      </c>
      <c r="K41" s="185">
        <f t="shared" si="4"/>
        <v>0</v>
      </c>
      <c r="L41" s="207">
        <f t="shared" si="5"/>
        <v>0</v>
      </c>
      <c r="M41" s="207"/>
      <c r="N41" s="207">
        <f t="shared" si="6"/>
        <v>0</v>
      </c>
      <c r="O41" s="207"/>
      <c r="P41" s="207"/>
      <c r="Q41" s="207"/>
      <c r="R41" s="186">
        <f t="shared" si="7"/>
        <v>0</v>
      </c>
      <c r="S41" s="208">
        <f t="shared" si="8"/>
        <v>0</v>
      </c>
      <c r="T41" s="209"/>
      <c r="U41" s="210" t="str">
        <f>CONCATENATE(IF(IF([1]ПЛАН!AC659&gt;0,[1]ПЛАН!AC8,0)+IF([1]ПЛАН!AD659&gt;0,[1]ПЛАН!AD8,0)=F41,"","T"),[1]Розрахунок!AC658,[1]Розрахунок!AC659,[1]Розрахунок!AC660)</f>
        <v/>
      </c>
      <c r="V41" s="220"/>
      <c r="W41" s="221" t="s">
        <v>70</v>
      </c>
      <c r="X41" s="222"/>
      <c r="Y41" s="222"/>
      <c r="Z41" s="222"/>
      <c r="AA41" s="222"/>
      <c r="AB41" s="222"/>
      <c r="AC41" s="223"/>
      <c r="AD41" s="187">
        <v>6</v>
      </c>
      <c r="AE41" s="188">
        <v>3</v>
      </c>
      <c r="AF41" s="204" t="str">
        <f>IF(OR(AND(OR(W41&lt;&gt;"",AD41&gt;0,AE41&gt;0), OR(W41="",AD41=0,AE41=0)),AE41&gt;IF(ISBLANK(AD41)=FALSE, VLOOKUP(VLOOKUP(AD41,[1]Довідники!$E$32:$G$53,3,FALSE), $E$36:$R$42, 7,FALSE), 0)), "П", "")</f>
        <v/>
      </c>
      <c r="AG41" s="205"/>
      <c r="AH41" s="214"/>
      <c r="AI41" s="215"/>
      <c r="AJ41" s="215"/>
      <c r="AK41" s="215"/>
      <c r="AL41" s="215"/>
      <c r="AM41" s="215"/>
      <c r="AN41" s="215"/>
      <c r="AO41" s="215"/>
      <c r="AP41" s="215"/>
      <c r="AQ41" s="215"/>
      <c r="AR41" s="217"/>
      <c r="AS41" s="217"/>
      <c r="AT41" s="217"/>
      <c r="AU41" s="217"/>
      <c r="AV41" s="217"/>
      <c r="AW41" s="217"/>
      <c r="AX41" s="219"/>
      <c r="AY41" s="204"/>
      <c r="AZ41" s="136"/>
      <c r="BA41" s="136"/>
    </row>
    <row r="42" spans="1:53" ht="13.5" thickBot="1" x14ac:dyDescent="0.25">
      <c r="A42" s="136"/>
      <c r="B42" s="136"/>
      <c r="C42" s="136"/>
      <c r="D42" s="136"/>
      <c r="E42" s="178">
        <f t="shared" si="9"/>
        <v>7</v>
      </c>
      <c r="F42" s="206">
        <f>COUNTIF(B25:BA25,"Т")</f>
        <v>0</v>
      </c>
      <c r="G42" s="207"/>
      <c r="H42" s="185">
        <f t="shared" si="1"/>
        <v>0</v>
      </c>
      <c r="I42" s="185">
        <f>COUNTIF(B25:BA25,"З")</f>
        <v>0</v>
      </c>
      <c r="J42" s="185">
        <f>COUNTIF(B25:BA25,"С")</f>
        <v>0</v>
      </c>
      <c r="K42" s="185">
        <f>COUNTIF(B25:BA25,"П")</f>
        <v>0</v>
      </c>
      <c r="L42" s="207">
        <f>COUNTIF(B25:BA25,"ДП")+COUNTIF(B25:BA25,"Де")</f>
        <v>0</v>
      </c>
      <c r="M42" s="207"/>
      <c r="N42" s="207">
        <f>COUNTIF(B25:BA25,"Д")</f>
        <v>0</v>
      </c>
      <c r="O42" s="207"/>
      <c r="P42" s="207"/>
      <c r="Q42" s="207"/>
      <c r="R42" s="186">
        <f>COUNTIF(B25:BA25,"К")</f>
        <v>0</v>
      </c>
      <c r="S42" s="208">
        <f>SUM(F42:R42)</f>
        <v>0</v>
      </c>
      <c r="T42" s="209"/>
      <c r="U42" s="210" t="str">
        <f>CONCATENATE(IF(IF([1]ПЛАН!AE659&gt;0,[1]ПЛАН!AE8,0)+IF([1]ПЛАН!AF659&gt;0,[1]ПЛАН!AF8,0)=F42,"","T"),[1]Розрахунок!AE658,[1]Розрахунок!AE659,[1]Розрахунок!AE660)</f>
        <v/>
      </c>
      <c r="V42" s="211"/>
      <c r="W42" s="189"/>
      <c r="X42" s="189"/>
      <c r="Y42" s="189"/>
      <c r="Z42" s="189"/>
      <c r="AA42" s="189"/>
      <c r="AB42" s="189"/>
      <c r="AC42" s="189"/>
      <c r="AD42" s="190"/>
      <c r="AE42" s="191"/>
      <c r="AF42" s="192"/>
      <c r="AG42" s="192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0"/>
      <c r="AS42" s="190"/>
      <c r="AT42" s="190"/>
      <c r="AU42" s="190"/>
      <c r="AV42" s="190"/>
      <c r="AW42" s="190"/>
      <c r="AX42" s="190"/>
      <c r="AY42" s="192"/>
      <c r="AZ42" s="136"/>
      <c r="BA42" s="136"/>
    </row>
    <row r="43" spans="1:53" ht="15.75" thickBot="1" x14ac:dyDescent="0.25">
      <c r="A43" s="136"/>
      <c r="B43" s="136"/>
      <c r="C43" s="136"/>
      <c r="D43" s="136"/>
      <c r="E43" s="194" t="s">
        <v>141</v>
      </c>
      <c r="F43" s="199">
        <f>SUM(F36:G42)</f>
        <v>103</v>
      </c>
      <c r="G43" s="200"/>
      <c r="H43" s="195">
        <f>SUM(H36:H42)</f>
        <v>0</v>
      </c>
      <c r="I43" s="195">
        <f>SUM(I36:I42)</f>
        <v>0</v>
      </c>
      <c r="J43" s="196">
        <f>SUM(J36:J42)</f>
        <v>8</v>
      </c>
      <c r="K43" s="195">
        <f>SUM(K36:K42)</f>
        <v>9</v>
      </c>
      <c r="L43" s="200">
        <f>SUM(L36:M42)</f>
        <v>1</v>
      </c>
      <c r="M43" s="200"/>
      <c r="N43" s="200">
        <f>SUM(N36:Q42)</f>
        <v>0</v>
      </c>
      <c r="O43" s="200"/>
      <c r="P43" s="200"/>
      <c r="Q43" s="200"/>
      <c r="R43" s="197">
        <f>SUM(R36:R42)</f>
        <v>26</v>
      </c>
      <c r="S43" s="201">
        <f>SUM(S36:T42)</f>
        <v>147</v>
      </c>
      <c r="T43" s="202"/>
      <c r="U43" s="136"/>
      <c r="V43" s="136"/>
      <c r="W43" s="203" t="str">
        <f>IF(SUM(AE36:AE41)&lt;&gt;K43, "Итоги по практикам не равны", "")</f>
        <v/>
      </c>
      <c r="X43" s="203"/>
      <c r="Y43" s="203"/>
      <c r="Z43" s="203"/>
      <c r="AA43" s="203"/>
      <c r="AB43" s="203"/>
      <c r="AC43" s="203"/>
      <c r="AD43" s="203"/>
      <c r="AE43" s="203"/>
      <c r="AF43" s="203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98"/>
      <c r="AZ43" s="198"/>
      <c r="BA43" s="198"/>
    </row>
    <row r="44" spans="1:53" x14ac:dyDescent="0.2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98"/>
      <c r="AZ44" s="198"/>
      <c r="BA44" s="198"/>
    </row>
  </sheetData>
  <sheetProtection sheet="1" objects="1" scenarios="1"/>
  <mergeCells count="106">
    <mergeCell ref="AK4:BA4"/>
    <mergeCell ref="AK5:BA6"/>
    <mergeCell ref="A6:U6"/>
    <mergeCell ref="A7:AI7"/>
    <mergeCell ref="AK7:BA7"/>
    <mergeCell ref="A8:AI8"/>
    <mergeCell ref="AK8:BA8"/>
    <mergeCell ref="A16:A18"/>
    <mergeCell ref="B16:E16"/>
    <mergeCell ref="F16:I16"/>
    <mergeCell ref="J16:N16"/>
    <mergeCell ref="O16:R16"/>
    <mergeCell ref="S16:W16"/>
    <mergeCell ref="A9:BA9"/>
    <mergeCell ref="A10:AV10"/>
    <mergeCell ref="A11:Z11"/>
    <mergeCell ref="A12:AV12"/>
    <mergeCell ref="A13:K13"/>
    <mergeCell ref="S13:BA13"/>
    <mergeCell ref="AX16:BA16"/>
    <mergeCell ref="E32:E35"/>
    <mergeCell ref="F32:G35"/>
    <mergeCell ref="H32:H35"/>
    <mergeCell ref="I32:I35"/>
    <mergeCell ref="J32:J35"/>
    <mergeCell ref="K32:K35"/>
    <mergeCell ref="L32:M35"/>
    <mergeCell ref="N32:Q35"/>
    <mergeCell ref="R32:R35"/>
    <mergeCell ref="X16:AA16"/>
    <mergeCell ref="AB16:AE16"/>
    <mergeCell ref="AF16:AI16"/>
    <mergeCell ref="AJ16:AN16"/>
    <mergeCell ref="AO16:AR16"/>
    <mergeCell ref="AS16:AW16"/>
    <mergeCell ref="AX32:AX35"/>
    <mergeCell ref="F36:G36"/>
    <mergeCell ref="L36:M36"/>
    <mergeCell ref="N36:Q36"/>
    <mergeCell ref="S36:T36"/>
    <mergeCell ref="U36:V36"/>
    <mergeCell ref="W36:AC36"/>
    <mergeCell ref="AF36:AG36"/>
    <mergeCell ref="AH36:AQ37"/>
    <mergeCell ref="AR36:AW37"/>
    <mergeCell ref="S32:T35"/>
    <mergeCell ref="W32:AC35"/>
    <mergeCell ref="AD32:AD35"/>
    <mergeCell ref="AE32:AE35"/>
    <mergeCell ref="AH32:AQ35"/>
    <mergeCell ref="AR32:AW35"/>
    <mergeCell ref="AX36:AX37"/>
    <mergeCell ref="AY36:AY37"/>
    <mergeCell ref="F37:G37"/>
    <mergeCell ref="L37:M37"/>
    <mergeCell ref="N37:Q37"/>
    <mergeCell ref="S37:T37"/>
    <mergeCell ref="U37:V37"/>
    <mergeCell ref="W37:AC37"/>
    <mergeCell ref="AF37:AG37"/>
    <mergeCell ref="AF38:AG38"/>
    <mergeCell ref="AH38:AQ39"/>
    <mergeCell ref="AR38:AW39"/>
    <mergeCell ref="AX38:AX39"/>
    <mergeCell ref="AY38:AY39"/>
    <mergeCell ref="F39:G39"/>
    <mergeCell ref="L39:M39"/>
    <mergeCell ref="N39:Q39"/>
    <mergeCell ref="S39:T39"/>
    <mergeCell ref="U39:V39"/>
    <mergeCell ref="F38:G38"/>
    <mergeCell ref="L38:M38"/>
    <mergeCell ref="N38:Q38"/>
    <mergeCell ref="S38:T38"/>
    <mergeCell ref="U38:V38"/>
    <mergeCell ref="W38:AC38"/>
    <mergeCell ref="W39:AC39"/>
    <mergeCell ref="AF39:AG39"/>
    <mergeCell ref="F40:G40"/>
    <mergeCell ref="L40:M40"/>
    <mergeCell ref="N40:Q40"/>
    <mergeCell ref="S40:T40"/>
    <mergeCell ref="U40:V40"/>
    <mergeCell ref="W40:AC40"/>
    <mergeCell ref="AF40:AG40"/>
    <mergeCell ref="AH40:AQ41"/>
    <mergeCell ref="AR40:AW41"/>
    <mergeCell ref="AX40:AX41"/>
    <mergeCell ref="AY40:AY41"/>
    <mergeCell ref="F41:G41"/>
    <mergeCell ref="L41:M41"/>
    <mergeCell ref="N41:Q41"/>
    <mergeCell ref="S41:T41"/>
    <mergeCell ref="U41:V41"/>
    <mergeCell ref="W41:AC41"/>
    <mergeCell ref="F43:G43"/>
    <mergeCell ref="L43:M43"/>
    <mergeCell ref="N43:Q43"/>
    <mergeCell ref="S43:T43"/>
    <mergeCell ref="W43:AF43"/>
    <mergeCell ref="AF41:AG41"/>
    <mergeCell ref="F42:G42"/>
    <mergeCell ref="L42:M42"/>
    <mergeCell ref="N42:Q42"/>
    <mergeCell ref="S42:T42"/>
    <mergeCell ref="U42:V42"/>
  </mergeCells>
  <conditionalFormatting sqref="I39:K40 I36:L38 N36:N38 I41:L42 N41:N42">
    <cfRule type="cellIs" dxfId="5" priority="6" stopIfTrue="1" operator="equal">
      <formula>0</formula>
    </cfRule>
  </conditionalFormatting>
  <conditionalFormatting sqref="N39">
    <cfRule type="cellIs" dxfId="4" priority="5" stopIfTrue="1" operator="equal">
      <formula>0</formula>
    </cfRule>
  </conditionalFormatting>
  <conditionalFormatting sqref="N40">
    <cfRule type="cellIs" dxfId="3" priority="4" stopIfTrue="1" operator="equal">
      <formula>0</formula>
    </cfRule>
  </conditionalFormatting>
  <conditionalFormatting sqref="L39">
    <cfRule type="cellIs" dxfId="2" priority="3" stopIfTrue="1" operator="equal">
      <formula>0</formula>
    </cfRule>
  </conditionalFormatting>
  <conditionalFormatting sqref="L40">
    <cfRule type="cellIs" dxfId="1" priority="2" stopIfTrue="1" operator="equal">
      <formula>0</formula>
    </cfRule>
  </conditionalFormatting>
  <conditionalFormatting sqref="H36:H42">
    <cfRule type="cellIs" dxfId="0" priority="1" stopIfTrue="1" operator="equal">
      <formula>0</formula>
    </cfRule>
  </conditionalFormatting>
  <dataValidations count="4">
    <dataValidation type="whole" allowBlank="1" showInputMessage="1" showErrorMessage="1" error="кол-во недель превышает общее кол-во недель по графику" sqref="AE36:AE41">
      <formula1>0</formula1>
      <formula2>$K$43</formula2>
    </dataValidation>
    <dataValidation type="custom" allowBlank="1" showInputMessage="1" showErrorMessage="1" error="Строка должна начинатся с &quot;підготовки &quot;" sqref="A9">
      <formula1>(LEFT(A9,11)="підготовки ")</formula1>
    </dataValidation>
    <dataValidation type="custom" allowBlank="1" showInputMessage="1" showErrorMessage="1" error="строка должна начинатся с &quot;Кваліфікація: &quot;" sqref="AK5:BA6">
      <formula1>(LEFT(AK5,14)="Кваліфікація: ")</formula1>
    </dataValidation>
    <dataValidation type="whole" allowBlank="1" showInputMessage="1" showErrorMessage="1" sqref="AE42">
      <formula1>0</formula1>
      <formula2>$K$43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showZeros="0" zoomScaleNormal="60" zoomScaleSheetLayoutView="75" workbookViewId="0">
      <pane ySplit="9" topLeftCell="A10" activePane="bottomLeft" state="frozen"/>
      <selection pane="bottomLeft" activeCell="L81" sqref="L81"/>
    </sheetView>
  </sheetViews>
  <sheetFormatPr defaultRowHeight="12.75" x14ac:dyDescent="0.2"/>
  <cols>
    <col min="1" max="1" width="7.5703125" style="1" customWidth="1"/>
    <col min="2" max="2" width="37.140625" style="1" customWidth="1"/>
    <col min="3" max="3" width="4.5703125" style="1" customWidth="1"/>
    <col min="4" max="4" width="5.28515625" style="1" customWidth="1"/>
    <col min="5" max="5" width="5.5703125" style="1" customWidth="1"/>
    <col min="6" max="6" width="3.42578125" style="1" customWidth="1"/>
    <col min="7" max="7" width="3.7109375" style="1" customWidth="1"/>
    <col min="8" max="8" width="7.42578125" style="123" customWidth="1"/>
    <col min="9" max="9" width="9.7109375" style="1" customWidth="1"/>
    <col min="10" max="10" width="7.85546875" style="124" customWidth="1"/>
    <col min="11" max="11" width="7.5703125" style="1" customWidth="1"/>
    <col min="12" max="12" width="8.140625" style="1" customWidth="1"/>
    <col min="13" max="13" width="6.42578125" style="1" customWidth="1"/>
    <col min="14" max="14" width="7.7109375" style="1" customWidth="1"/>
    <col min="15" max="15" width="8.140625" style="123" customWidth="1"/>
    <col min="16" max="16" width="5.7109375" style="1" customWidth="1"/>
    <col min="17" max="17" width="5.28515625" style="1" customWidth="1"/>
    <col min="18" max="18" width="5.85546875" style="1" customWidth="1"/>
    <col min="19" max="19" width="5.42578125" style="1" customWidth="1"/>
    <col min="20" max="20" width="5.7109375" style="1" customWidth="1"/>
    <col min="21" max="21" width="6" style="1" customWidth="1"/>
    <col min="22" max="22" width="5.28515625" style="1" hidden="1" customWidth="1"/>
    <col min="23" max="23" width="6.28515625" style="1" hidden="1" customWidth="1"/>
    <col min="24" max="24" width="5.7109375" style="1" hidden="1" customWidth="1"/>
    <col min="25" max="16384" width="9.140625" style="1"/>
  </cols>
  <sheetData>
    <row r="1" spans="1:24" ht="18" customHeight="1" thickBot="1" x14ac:dyDescent="0.3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</row>
    <row r="2" spans="1:24" s="3" customFormat="1" ht="13.5" customHeight="1" thickBot="1" x14ac:dyDescent="0.25">
      <c r="A2" s="324" t="s">
        <v>1</v>
      </c>
      <c r="B2" s="327" t="s">
        <v>2</v>
      </c>
      <c r="C2" s="330" t="s">
        <v>3</v>
      </c>
      <c r="D2" s="331"/>
      <c r="E2" s="331"/>
      <c r="F2" s="331"/>
      <c r="G2" s="331"/>
      <c r="H2" s="332" t="s">
        <v>4</v>
      </c>
      <c r="I2" s="331" t="s">
        <v>5</v>
      </c>
      <c r="J2" s="331"/>
      <c r="K2" s="331"/>
      <c r="L2" s="331"/>
      <c r="M2" s="331"/>
      <c r="N2" s="331"/>
      <c r="O2" s="2"/>
      <c r="P2" s="335"/>
      <c r="Q2" s="336"/>
      <c r="R2" s="336"/>
      <c r="S2" s="336"/>
      <c r="T2" s="336"/>
      <c r="U2" s="336"/>
      <c r="V2" s="336"/>
      <c r="W2" s="336"/>
      <c r="X2" s="336"/>
    </row>
    <row r="3" spans="1:24" s="3" customFormat="1" ht="13.5" customHeight="1" x14ac:dyDescent="0.2">
      <c r="A3" s="325"/>
      <c r="B3" s="328"/>
      <c r="C3" s="325" t="s">
        <v>6</v>
      </c>
      <c r="D3" s="309" t="s">
        <v>7</v>
      </c>
      <c r="E3" s="310" t="s">
        <v>8</v>
      </c>
      <c r="F3" s="313" t="s">
        <v>9</v>
      </c>
      <c r="G3" s="313"/>
      <c r="H3" s="333"/>
      <c r="I3" s="309" t="s">
        <v>10</v>
      </c>
      <c r="J3" s="313" t="s">
        <v>11</v>
      </c>
      <c r="K3" s="313"/>
      <c r="L3" s="313"/>
      <c r="M3" s="313"/>
      <c r="N3" s="309" t="s">
        <v>12</v>
      </c>
      <c r="O3" s="316" t="s">
        <v>13</v>
      </c>
      <c r="P3" s="306" t="s">
        <v>14</v>
      </c>
      <c r="Q3" s="307"/>
      <c r="R3" s="306" t="s">
        <v>15</v>
      </c>
      <c r="S3" s="307"/>
      <c r="T3" s="306" t="s">
        <v>16</v>
      </c>
      <c r="U3" s="307"/>
      <c r="V3" s="306" t="s">
        <v>17</v>
      </c>
      <c r="W3" s="307"/>
      <c r="X3" s="308"/>
    </row>
    <row r="4" spans="1:24" s="3" customFormat="1" ht="13.5" customHeight="1" x14ac:dyDescent="0.2">
      <c r="A4" s="325"/>
      <c r="B4" s="328"/>
      <c r="C4" s="325"/>
      <c r="D4" s="309"/>
      <c r="E4" s="337"/>
      <c r="F4" s="309" t="s">
        <v>18</v>
      </c>
      <c r="G4" s="309" t="s">
        <v>19</v>
      </c>
      <c r="H4" s="333"/>
      <c r="I4" s="309"/>
      <c r="J4" s="311" t="s">
        <v>20</v>
      </c>
      <c r="K4" s="313" t="s">
        <v>21</v>
      </c>
      <c r="L4" s="313"/>
      <c r="M4" s="313"/>
      <c r="N4" s="309"/>
      <c r="O4" s="316"/>
      <c r="P4" s="314" t="s">
        <v>22</v>
      </c>
      <c r="Q4" s="315"/>
      <c r="R4" s="315"/>
      <c r="S4" s="315"/>
      <c r="T4" s="315"/>
      <c r="U4" s="315"/>
      <c r="V4" s="315"/>
      <c r="W4" s="315"/>
      <c r="X4" s="315"/>
    </row>
    <row r="5" spans="1:24" s="3" customFormat="1" x14ac:dyDescent="0.2">
      <c r="A5" s="325"/>
      <c r="B5" s="328"/>
      <c r="C5" s="325"/>
      <c r="D5" s="309"/>
      <c r="E5" s="337"/>
      <c r="F5" s="309"/>
      <c r="G5" s="309"/>
      <c r="H5" s="333"/>
      <c r="I5" s="309"/>
      <c r="J5" s="311"/>
      <c r="K5" s="313"/>
      <c r="L5" s="313"/>
      <c r="M5" s="313"/>
      <c r="N5" s="309"/>
      <c r="O5" s="316"/>
      <c r="P5" s="4">
        <v>1</v>
      </c>
      <c r="Q5" s="5">
        <v>2</v>
      </c>
      <c r="R5" s="4">
        <v>3</v>
      </c>
      <c r="S5" s="5">
        <v>4</v>
      </c>
      <c r="T5" s="4">
        <v>5</v>
      </c>
      <c r="U5" s="5">
        <v>6</v>
      </c>
      <c r="V5" s="4">
        <v>10</v>
      </c>
      <c r="W5" s="5">
        <v>11</v>
      </c>
      <c r="X5" s="6">
        <v>12</v>
      </c>
    </row>
    <row r="6" spans="1:24" s="3" customFormat="1" ht="13.5" customHeight="1" x14ac:dyDescent="0.2">
      <c r="A6" s="325"/>
      <c r="B6" s="328"/>
      <c r="C6" s="325"/>
      <c r="D6" s="309"/>
      <c r="E6" s="337"/>
      <c r="F6" s="309"/>
      <c r="G6" s="309"/>
      <c r="H6" s="333"/>
      <c r="I6" s="309"/>
      <c r="J6" s="311"/>
      <c r="K6" s="309" t="s">
        <v>23</v>
      </c>
      <c r="L6" s="309" t="s">
        <v>24</v>
      </c>
      <c r="M6" s="309" t="s">
        <v>25</v>
      </c>
      <c r="N6" s="309"/>
      <c r="O6" s="316"/>
      <c r="P6" s="318" t="s">
        <v>26</v>
      </c>
      <c r="Q6" s="319"/>
      <c r="R6" s="319"/>
      <c r="S6" s="319"/>
      <c r="T6" s="319"/>
      <c r="U6" s="319"/>
      <c r="V6" s="319"/>
      <c r="W6" s="319"/>
      <c r="X6" s="319"/>
    </row>
    <row r="7" spans="1:24" s="3" customFormat="1" ht="21" customHeight="1" x14ac:dyDescent="0.2">
      <c r="A7" s="325"/>
      <c r="B7" s="328"/>
      <c r="C7" s="325"/>
      <c r="D7" s="309"/>
      <c r="E7" s="337"/>
      <c r="F7" s="309"/>
      <c r="G7" s="309"/>
      <c r="H7" s="333"/>
      <c r="I7" s="309"/>
      <c r="J7" s="311"/>
      <c r="K7" s="309"/>
      <c r="L7" s="309"/>
      <c r="M7" s="309"/>
      <c r="N7" s="309"/>
      <c r="O7" s="316"/>
      <c r="P7" s="4">
        <v>17</v>
      </c>
      <c r="Q7" s="5">
        <v>18</v>
      </c>
      <c r="R7" s="4">
        <v>16</v>
      </c>
      <c r="S7" s="5">
        <v>19</v>
      </c>
      <c r="T7" s="4">
        <v>17</v>
      </c>
      <c r="U7" s="5">
        <v>16</v>
      </c>
      <c r="V7" s="4"/>
      <c r="W7" s="5"/>
      <c r="X7" s="6"/>
    </row>
    <row r="8" spans="1:24" s="3" customFormat="1" ht="20.25" customHeight="1" thickBot="1" x14ac:dyDescent="0.25">
      <c r="A8" s="326"/>
      <c r="B8" s="329"/>
      <c r="C8" s="326"/>
      <c r="D8" s="310"/>
      <c r="E8" s="337"/>
      <c r="F8" s="310"/>
      <c r="G8" s="310"/>
      <c r="H8" s="334"/>
      <c r="I8" s="310"/>
      <c r="J8" s="312"/>
      <c r="K8" s="310"/>
      <c r="L8" s="310"/>
      <c r="M8" s="310"/>
      <c r="N8" s="310"/>
      <c r="O8" s="317"/>
      <c r="P8" s="7">
        <f t="shared" ref="P8:U8" si="0">P61</f>
        <v>26.5</v>
      </c>
      <c r="Q8" s="7">
        <f t="shared" si="0"/>
        <v>20.5</v>
      </c>
      <c r="R8" s="7">
        <f t="shared" si="0"/>
        <v>22.5</v>
      </c>
      <c r="S8" s="7">
        <f t="shared" si="0"/>
        <v>25</v>
      </c>
      <c r="T8" s="7">
        <f t="shared" si="0"/>
        <v>25</v>
      </c>
      <c r="U8" s="7">
        <f t="shared" si="0"/>
        <v>19.5</v>
      </c>
      <c r="V8" s="7"/>
      <c r="W8" s="7"/>
      <c r="X8" s="7"/>
    </row>
    <row r="9" spans="1:24" s="3" customFormat="1" ht="20.25" customHeight="1" thickBot="1" x14ac:dyDescent="0.25">
      <c r="A9" s="326"/>
      <c r="B9" s="329"/>
      <c r="C9" s="326"/>
      <c r="D9" s="310"/>
      <c r="E9" s="337"/>
      <c r="F9" s="310"/>
      <c r="G9" s="310"/>
      <c r="H9" s="334"/>
      <c r="I9" s="310"/>
      <c r="J9" s="312"/>
      <c r="K9" s="310"/>
      <c r="L9" s="310"/>
      <c r="M9" s="310"/>
      <c r="N9" s="310"/>
      <c r="O9" s="317"/>
      <c r="P9" s="320" t="s">
        <v>27</v>
      </c>
      <c r="Q9" s="321"/>
      <c r="R9" s="321"/>
      <c r="S9" s="321"/>
      <c r="T9" s="321"/>
      <c r="U9" s="321"/>
      <c r="V9" s="321"/>
      <c r="W9" s="321"/>
      <c r="X9" s="321"/>
    </row>
    <row r="10" spans="1:24" s="3" customFormat="1" ht="14.25" customHeight="1" x14ac:dyDescent="0.25">
      <c r="A10" s="295" t="s">
        <v>28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</row>
    <row r="11" spans="1:24" s="3" customFormat="1" ht="14.25" customHeight="1" thickBot="1" x14ac:dyDescent="0.25">
      <c r="A11" s="297"/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</row>
    <row r="12" spans="1:24" s="16" customFormat="1" ht="17.25" customHeight="1" x14ac:dyDescent="0.2">
      <c r="A12" s="8">
        <v>1</v>
      </c>
      <c r="B12" s="9" t="s">
        <v>29</v>
      </c>
      <c r="C12" s="8">
        <v>1</v>
      </c>
      <c r="D12" s="10"/>
      <c r="E12" s="10"/>
      <c r="F12" s="10"/>
      <c r="G12" s="10"/>
      <c r="H12" s="11">
        <v>3</v>
      </c>
      <c r="I12" s="10">
        <v>90</v>
      </c>
      <c r="J12" s="12">
        <v>30</v>
      </c>
      <c r="K12" s="10"/>
      <c r="L12" s="10"/>
      <c r="M12" s="10">
        <v>30</v>
      </c>
      <c r="N12" s="10">
        <v>60</v>
      </c>
      <c r="O12" s="13">
        <v>33.333333330000002</v>
      </c>
      <c r="P12" s="8">
        <v>2</v>
      </c>
      <c r="Q12" s="10"/>
      <c r="R12" s="8"/>
      <c r="S12" s="10"/>
      <c r="T12" s="8"/>
      <c r="U12" s="10"/>
      <c r="V12" s="14"/>
      <c r="W12" s="10"/>
      <c r="X12" s="15"/>
    </row>
    <row r="13" spans="1:24" s="16" customFormat="1" ht="35.25" customHeight="1" x14ac:dyDescent="0.2">
      <c r="A13" s="17">
        <v>2</v>
      </c>
      <c r="B13" s="18" t="s">
        <v>30</v>
      </c>
      <c r="C13" s="8">
        <v>2</v>
      </c>
      <c r="D13" s="10"/>
      <c r="E13" s="10"/>
      <c r="F13" s="10"/>
      <c r="G13" s="10"/>
      <c r="H13" s="11">
        <v>3</v>
      </c>
      <c r="I13" s="10">
        <v>90</v>
      </c>
      <c r="J13" s="12">
        <v>30</v>
      </c>
      <c r="K13" s="10"/>
      <c r="L13" s="10"/>
      <c r="M13" s="10">
        <v>30</v>
      </c>
      <c r="N13" s="10">
        <v>60</v>
      </c>
      <c r="O13" s="13">
        <v>33.333333330000002</v>
      </c>
      <c r="P13" s="8"/>
      <c r="Q13" s="10">
        <v>2</v>
      </c>
      <c r="R13" s="8"/>
      <c r="S13" s="10"/>
      <c r="T13" s="8"/>
      <c r="U13" s="10"/>
      <c r="V13" s="14"/>
      <c r="W13" s="10"/>
      <c r="X13" s="15"/>
    </row>
    <row r="14" spans="1:24" s="26" customFormat="1" ht="33" customHeight="1" x14ac:dyDescent="0.2">
      <c r="A14" s="8">
        <v>3</v>
      </c>
      <c r="B14" s="19" t="s">
        <v>31</v>
      </c>
      <c r="C14" s="17">
        <v>1</v>
      </c>
      <c r="D14" s="20"/>
      <c r="E14" s="20"/>
      <c r="F14" s="20"/>
      <c r="G14" s="20"/>
      <c r="H14" s="21">
        <v>3</v>
      </c>
      <c r="I14" s="20">
        <v>90</v>
      </c>
      <c r="J14" s="22">
        <v>30</v>
      </c>
      <c r="K14" s="20">
        <v>10</v>
      </c>
      <c r="L14" s="20">
        <v>20</v>
      </c>
      <c r="M14" s="20"/>
      <c r="N14" s="20">
        <v>60</v>
      </c>
      <c r="O14" s="23">
        <v>33.299999999999997</v>
      </c>
      <c r="P14" s="17">
        <v>2</v>
      </c>
      <c r="Q14" s="20"/>
      <c r="R14" s="17"/>
      <c r="S14" s="20"/>
      <c r="T14" s="17"/>
      <c r="U14" s="20"/>
      <c r="V14" s="24"/>
      <c r="W14" s="20"/>
      <c r="X14" s="25"/>
    </row>
    <row r="15" spans="1:24" s="16" customFormat="1" ht="17.25" customHeight="1" x14ac:dyDescent="0.2">
      <c r="A15" s="17">
        <v>4</v>
      </c>
      <c r="B15" s="9" t="s">
        <v>32</v>
      </c>
      <c r="C15" s="8"/>
      <c r="D15" s="10">
        <v>1</v>
      </c>
      <c r="E15" s="10"/>
      <c r="F15" s="10"/>
      <c r="G15" s="10"/>
      <c r="H15" s="11">
        <v>3</v>
      </c>
      <c r="I15" s="10">
        <v>90</v>
      </c>
      <c r="J15" s="12">
        <v>30</v>
      </c>
      <c r="K15" s="10">
        <v>10</v>
      </c>
      <c r="L15" s="10">
        <v>20</v>
      </c>
      <c r="M15" s="10"/>
      <c r="N15" s="10">
        <v>60</v>
      </c>
      <c r="O15" s="13">
        <v>33.299999999999997</v>
      </c>
      <c r="P15" s="8">
        <v>2</v>
      </c>
      <c r="Q15" s="10"/>
      <c r="R15" s="8"/>
      <c r="S15" s="10"/>
      <c r="T15" s="8"/>
      <c r="U15" s="10"/>
      <c r="V15" s="14"/>
      <c r="W15" s="10"/>
      <c r="X15" s="15"/>
    </row>
    <row r="16" spans="1:24" s="16" customFormat="1" ht="34.5" customHeight="1" x14ac:dyDescent="0.2">
      <c r="A16" s="8">
        <v>5</v>
      </c>
      <c r="B16" s="9" t="s">
        <v>33</v>
      </c>
      <c r="C16" s="8"/>
      <c r="D16" s="10">
        <v>2</v>
      </c>
      <c r="E16" s="10"/>
      <c r="F16" s="10"/>
      <c r="G16" s="10"/>
      <c r="H16" s="11">
        <v>6</v>
      </c>
      <c r="I16" s="10">
        <v>180</v>
      </c>
      <c r="J16" s="12">
        <v>60</v>
      </c>
      <c r="K16" s="10"/>
      <c r="L16" s="10"/>
      <c r="M16" s="10">
        <v>60</v>
      </c>
      <c r="N16" s="10">
        <v>120</v>
      </c>
      <c r="O16" s="23">
        <v>33.333333330000002</v>
      </c>
      <c r="P16" s="8">
        <v>2</v>
      </c>
      <c r="Q16" s="10">
        <v>1.5</v>
      </c>
      <c r="R16" s="8"/>
      <c r="S16" s="10"/>
      <c r="T16" s="8"/>
      <c r="U16" s="10"/>
      <c r="V16" s="14"/>
      <c r="W16" s="10"/>
      <c r="X16" s="15"/>
    </row>
    <row r="17" spans="1:24" s="16" customFormat="1" ht="22.5" customHeight="1" x14ac:dyDescent="0.2">
      <c r="A17" s="17">
        <v>6</v>
      </c>
      <c r="B17" s="27" t="s">
        <v>34</v>
      </c>
      <c r="C17" s="17"/>
      <c r="D17" s="20"/>
      <c r="E17" s="20">
        <v>1</v>
      </c>
      <c r="F17" s="20"/>
      <c r="G17" s="20"/>
      <c r="H17" s="21">
        <v>3</v>
      </c>
      <c r="I17" s="20">
        <v>90</v>
      </c>
      <c r="J17" s="22">
        <v>30</v>
      </c>
      <c r="K17" s="20"/>
      <c r="L17" s="20"/>
      <c r="M17" s="20">
        <v>30</v>
      </c>
      <c r="N17" s="20">
        <v>60</v>
      </c>
      <c r="O17" s="23">
        <v>33.333333330000002</v>
      </c>
      <c r="P17" s="17">
        <v>2</v>
      </c>
      <c r="Q17" s="20"/>
      <c r="R17" s="17"/>
      <c r="S17" s="20"/>
      <c r="T17" s="17"/>
      <c r="U17" s="20"/>
      <c r="V17" s="24"/>
      <c r="W17" s="20"/>
      <c r="X17" s="25"/>
    </row>
    <row r="18" spans="1:24" s="16" customFormat="1" ht="20.25" customHeight="1" x14ac:dyDescent="0.2">
      <c r="A18" s="8">
        <v>7</v>
      </c>
      <c r="B18" s="28" t="s">
        <v>35</v>
      </c>
      <c r="C18" s="8">
        <v>2</v>
      </c>
      <c r="D18" s="10"/>
      <c r="E18" s="10"/>
      <c r="F18" s="10"/>
      <c r="G18" s="10"/>
      <c r="H18" s="11">
        <v>4</v>
      </c>
      <c r="I18" s="10">
        <v>120</v>
      </c>
      <c r="J18" s="12">
        <v>70</v>
      </c>
      <c r="K18" s="10">
        <v>20</v>
      </c>
      <c r="L18" s="10"/>
      <c r="M18" s="10">
        <v>50</v>
      </c>
      <c r="N18" s="10">
        <v>50</v>
      </c>
      <c r="O18" s="13">
        <v>58.333333330000002</v>
      </c>
      <c r="P18" s="8">
        <v>2</v>
      </c>
      <c r="Q18" s="10">
        <v>2</v>
      </c>
      <c r="R18" s="8"/>
      <c r="S18" s="10"/>
      <c r="T18" s="8"/>
      <c r="U18" s="10"/>
      <c r="V18" s="14"/>
      <c r="W18" s="10"/>
      <c r="X18" s="15"/>
    </row>
    <row r="19" spans="1:24" s="16" customFormat="1" ht="31.5" customHeight="1" x14ac:dyDescent="0.2">
      <c r="A19" s="8">
        <v>8</v>
      </c>
      <c r="B19" s="28" t="s">
        <v>36</v>
      </c>
      <c r="C19" s="8"/>
      <c r="D19" s="10">
        <v>1</v>
      </c>
      <c r="E19" s="10"/>
      <c r="F19" s="10"/>
      <c r="G19" s="10"/>
      <c r="H19" s="11">
        <v>3.5</v>
      </c>
      <c r="I19" s="10">
        <v>105</v>
      </c>
      <c r="J19" s="12">
        <v>50</v>
      </c>
      <c r="K19" s="10">
        <v>14</v>
      </c>
      <c r="L19" s="10"/>
      <c r="M19" s="10">
        <v>36</v>
      </c>
      <c r="N19" s="10">
        <v>55</v>
      </c>
      <c r="O19" s="13">
        <v>47.619047620000003</v>
      </c>
      <c r="P19" s="8">
        <v>3</v>
      </c>
      <c r="Q19" s="10"/>
      <c r="R19" s="8"/>
      <c r="S19" s="10"/>
      <c r="T19" s="8"/>
      <c r="U19" s="10"/>
      <c r="V19" s="14"/>
      <c r="W19" s="10"/>
      <c r="X19" s="15"/>
    </row>
    <row r="20" spans="1:24" s="16" customFormat="1" ht="19.5" customHeight="1" x14ac:dyDescent="0.2">
      <c r="A20" s="17">
        <v>9</v>
      </c>
      <c r="B20" s="28" t="s">
        <v>37</v>
      </c>
      <c r="C20" s="8"/>
      <c r="D20" s="10">
        <v>1</v>
      </c>
      <c r="E20" s="10"/>
      <c r="F20" s="10"/>
      <c r="G20" s="10"/>
      <c r="H20" s="11">
        <v>3.5</v>
      </c>
      <c r="I20" s="10">
        <v>105</v>
      </c>
      <c r="J20" s="12">
        <v>50</v>
      </c>
      <c r="K20" s="10">
        <v>14</v>
      </c>
      <c r="L20" s="10"/>
      <c r="M20" s="10">
        <v>36</v>
      </c>
      <c r="N20" s="10">
        <v>55</v>
      </c>
      <c r="O20" s="13">
        <v>47.619047620000003</v>
      </c>
      <c r="P20" s="8">
        <v>3</v>
      </c>
      <c r="Q20" s="10"/>
      <c r="R20" s="8"/>
      <c r="S20" s="10"/>
      <c r="T20" s="8"/>
      <c r="U20" s="10"/>
      <c r="V20" s="14"/>
      <c r="W20" s="10"/>
      <c r="X20" s="15"/>
    </row>
    <row r="21" spans="1:24" s="16" customFormat="1" ht="17.25" customHeight="1" x14ac:dyDescent="0.2">
      <c r="A21" s="8">
        <v>10</v>
      </c>
      <c r="B21" s="28" t="s">
        <v>38</v>
      </c>
      <c r="C21" s="8">
        <v>4</v>
      </c>
      <c r="D21" s="10"/>
      <c r="E21" s="10"/>
      <c r="F21" s="10"/>
      <c r="G21" s="10"/>
      <c r="H21" s="11">
        <v>8</v>
      </c>
      <c r="I21" s="10">
        <v>240</v>
      </c>
      <c r="J21" s="12">
        <v>110</v>
      </c>
      <c r="K21" s="10">
        <v>30</v>
      </c>
      <c r="L21" s="10"/>
      <c r="M21" s="10">
        <v>80</v>
      </c>
      <c r="N21" s="10">
        <v>130</v>
      </c>
      <c r="O21" s="13">
        <v>45.833333330000002</v>
      </c>
      <c r="P21" s="8"/>
      <c r="Q21" s="10"/>
      <c r="R21" s="8">
        <v>3</v>
      </c>
      <c r="S21" s="10">
        <v>3</v>
      </c>
      <c r="T21" s="8"/>
      <c r="U21" s="10"/>
      <c r="V21" s="14"/>
      <c r="W21" s="10"/>
      <c r="X21" s="15"/>
    </row>
    <row r="22" spans="1:24" s="16" customFormat="1" ht="17.25" customHeight="1" x14ac:dyDescent="0.2">
      <c r="A22" s="8">
        <v>11</v>
      </c>
      <c r="B22" s="28" t="s">
        <v>39</v>
      </c>
      <c r="C22" s="8"/>
      <c r="D22" s="10">
        <v>4</v>
      </c>
      <c r="E22" s="10"/>
      <c r="F22" s="10"/>
      <c r="G22" s="10"/>
      <c r="H22" s="11">
        <v>6</v>
      </c>
      <c r="I22" s="10">
        <v>180</v>
      </c>
      <c r="J22" s="12">
        <v>80</v>
      </c>
      <c r="K22" s="10">
        <v>20</v>
      </c>
      <c r="L22" s="10"/>
      <c r="M22" s="10">
        <v>60</v>
      </c>
      <c r="N22" s="10">
        <v>100</v>
      </c>
      <c r="O22" s="13">
        <v>44.444444439999998</v>
      </c>
      <c r="P22" s="8"/>
      <c r="Q22" s="10"/>
      <c r="R22" s="8">
        <v>2.5</v>
      </c>
      <c r="S22" s="10">
        <v>2</v>
      </c>
      <c r="T22" s="8"/>
      <c r="U22" s="10"/>
      <c r="V22" s="14"/>
      <c r="W22" s="10"/>
      <c r="X22" s="15"/>
    </row>
    <row r="23" spans="1:24" s="16" customFormat="1" ht="17.25" customHeight="1" x14ac:dyDescent="0.2">
      <c r="A23" s="8">
        <v>12</v>
      </c>
      <c r="B23" s="28" t="s">
        <v>40</v>
      </c>
      <c r="C23" s="8">
        <v>2</v>
      </c>
      <c r="D23" s="10"/>
      <c r="E23" s="10"/>
      <c r="F23" s="10"/>
      <c r="G23" s="10"/>
      <c r="H23" s="11">
        <v>5</v>
      </c>
      <c r="I23" s="10">
        <v>150</v>
      </c>
      <c r="J23" s="12">
        <v>70</v>
      </c>
      <c r="K23" s="10">
        <v>20</v>
      </c>
      <c r="L23" s="10"/>
      <c r="M23" s="10">
        <v>60</v>
      </c>
      <c r="N23" s="10">
        <v>70</v>
      </c>
      <c r="O23" s="13">
        <v>46.666666669999998</v>
      </c>
      <c r="P23" s="8">
        <v>1</v>
      </c>
      <c r="Q23" s="10">
        <v>3</v>
      </c>
      <c r="R23" s="8"/>
      <c r="S23" s="10"/>
      <c r="T23" s="8"/>
      <c r="U23" s="10"/>
      <c r="V23" s="14"/>
      <c r="W23" s="10"/>
      <c r="X23" s="15"/>
    </row>
    <row r="24" spans="1:24" s="16" customFormat="1" ht="17.25" customHeight="1" x14ac:dyDescent="0.2">
      <c r="A24" s="17">
        <v>13</v>
      </c>
      <c r="B24" s="28" t="s">
        <v>41</v>
      </c>
      <c r="C24" s="8">
        <v>2</v>
      </c>
      <c r="D24" s="10"/>
      <c r="E24" s="10"/>
      <c r="F24" s="10"/>
      <c r="G24" s="10"/>
      <c r="H24" s="11">
        <v>6</v>
      </c>
      <c r="I24" s="10">
        <v>180</v>
      </c>
      <c r="J24" s="12">
        <v>100</v>
      </c>
      <c r="K24" s="10">
        <v>30</v>
      </c>
      <c r="L24" s="10"/>
      <c r="M24" s="10">
        <v>70</v>
      </c>
      <c r="N24" s="10">
        <v>80</v>
      </c>
      <c r="O24" s="13">
        <v>55.5</v>
      </c>
      <c r="P24" s="8">
        <v>1.5</v>
      </c>
      <c r="Q24" s="10">
        <v>4</v>
      </c>
      <c r="R24" s="8"/>
      <c r="S24" s="10"/>
      <c r="T24" s="8"/>
      <c r="U24" s="10"/>
      <c r="V24" s="14"/>
      <c r="W24" s="10"/>
      <c r="X24" s="15"/>
    </row>
    <row r="25" spans="1:24" s="16" customFormat="1" ht="21.75" customHeight="1" x14ac:dyDescent="0.2">
      <c r="A25" s="8">
        <v>14</v>
      </c>
      <c r="B25" s="28" t="s">
        <v>42</v>
      </c>
      <c r="C25" s="8"/>
      <c r="D25" s="10">
        <v>1</v>
      </c>
      <c r="E25" s="10"/>
      <c r="F25" s="10"/>
      <c r="G25" s="10"/>
      <c r="H25" s="11">
        <v>3</v>
      </c>
      <c r="I25" s="10">
        <v>90</v>
      </c>
      <c r="J25" s="12">
        <v>30</v>
      </c>
      <c r="K25" s="10">
        <v>10</v>
      </c>
      <c r="L25" s="10"/>
      <c r="M25" s="10">
        <v>20</v>
      </c>
      <c r="N25" s="10">
        <v>50</v>
      </c>
      <c r="O25" s="13">
        <v>33.299999999999997</v>
      </c>
      <c r="P25" s="8">
        <v>2</v>
      </c>
      <c r="Q25" s="10"/>
      <c r="R25" s="8"/>
      <c r="S25" s="10"/>
      <c r="T25" s="8"/>
      <c r="U25" s="10"/>
      <c r="V25" s="14"/>
      <c r="W25" s="10"/>
      <c r="X25" s="15"/>
    </row>
    <row r="26" spans="1:24" s="16" customFormat="1" ht="17.25" customHeight="1" x14ac:dyDescent="0.2">
      <c r="A26" s="8">
        <v>15</v>
      </c>
      <c r="B26" s="28" t="s">
        <v>43</v>
      </c>
      <c r="C26" s="8"/>
      <c r="D26" s="10"/>
      <c r="E26" s="10">
        <v>3</v>
      </c>
      <c r="F26" s="10"/>
      <c r="G26" s="10"/>
      <c r="H26" s="11">
        <v>5</v>
      </c>
      <c r="I26" s="10">
        <v>150</v>
      </c>
      <c r="J26" s="12">
        <v>70</v>
      </c>
      <c r="K26" s="10">
        <v>20</v>
      </c>
      <c r="L26" s="10"/>
      <c r="M26" s="10">
        <v>50</v>
      </c>
      <c r="N26" s="10">
        <v>80</v>
      </c>
      <c r="O26" s="13">
        <v>46.666666669999998</v>
      </c>
      <c r="P26" s="8"/>
      <c r="Q26" s="10"/>
      <c r="R26" s="8">
        <v>3</v>
      </c>
      <c r="S26" s="10"/>
      <c r="T26" s="8"/>
      <c r="U26" s="10"/>
      <c r="V26" s="14"/>
      <c r="W26" s="10"/>
      <c r="X26" s="15"/>
    </row>
    <row r="27" spans="1:24" s="16" customFormat="1" ht="23.25" customHeight="1" x14ac:dyDescent="0.2">
      <c r="A27" s="8">
        <v>16</v>
      </c>
      <c r="B27" s="28" t="s">
        <v>44</v>
      </c>
      <c r="C27" s="8"/>
      <c r="D27" s="10">
        <v>1</v>
      </c>
      <c r="E27" s="10"/>
      <c r="F27" s="10"/>
      <c r="G27" s="10"/>
      <c r="H27" s="11">
        <v>3</v>
      </c>
      <c r="I27" s="10">
        <f>H27*30</f>
        <v>90</v>
      </c>
      <c r="J27" s="12">
        <v>30</v>
      </c>
      <c r="K27" s="10">
        <v>10</v>
      </c>
      <c r="L27" s="10"/>
      <c r="M27" s="10">
        <v>30</v>
      </c>
      <c r="N27" s="10">
        <f>I27-J27</f>
        <v>60</v>
      </c>
      <c r="O27" s="13">
        <f>J27/I27*100</f>
        <v>33.333333333333329</v>
      </c>
      <c r="P27" s="8">
        <v>2</v>
      </c>
      <c r="Q27" s="10"/>
      <c r="R27" s="8"/>
      <c r="S27" s="10"/>
      <c r="T27" s="8"/>
      <c r="U27" s="10"/>
      <c r="V27" s="14"/>
      <c r="W27" s="10"/>
      <c r="X27" s="15"/>
    </row>
    <row r="28" spans="1:24" s="16" customFormat="1" ht="54" customHeight="1" x14ac:dyDescent="0.2">
      <c r="A28" s="8">
        <v>17</v>
      </c>
      <c r="B28" s="29" t="s">
        <v>45</v>
      </c>
      <c r="C28" s="8"/>
      <c r="D28" s="10"/>
      <c r="E28" s="10">
        <v>2</v>
      </c>
      <c r="F28" s="10"/>
      <c r="G28" s="10"/>
      <c r="H28" s="11">
        <v>3</v>
      </c>
      <c r="I28" s="10">
        <v>90</v>
      </c>
      <c r="J28" s="12">
        <v>30</v>
      </c>
      <c r="K28" s="10"/>
      <c r="L28" s="10"/>
      <c r="M28" s="10">
        <v>30</v>
      </c>
      <c r="N28" s="10">
        <v>60</v>
      </c>
      <c r="O28" s="13">
        <v>33.299999999999997</v>
      </c>
      <c r="P28" s="8"/>
      <c r="Q28" s="10">
        <v>2</v>
      </c>
      <c r="R28" s="8"/>
      <c r="S28" s="10"/>
      <c r="T28" s="8"/>
      <c r="U28" s="10"/>
      <c r="V28" s="8"/>
      <c r="W28" s="10"/>
      <c r="X28" s="15"/>
    </row>
    <row r="29" spans="1:24" s="37" customFormat="1" ht="17.25" customHeight="1" thickBot="1" x14ac:dyDescent="0.3">
      <c r="A29" s="299" t="s">
        <v>46</v>
      </c>
      <c r="B29" s="300"/>
      <c r="C29" s="30">
        <v>7</v>
      </c>
      <c r="D29" s="31">
        <v>7</v>
      </c>
      <c r="E29" s="31">
        <v>3</v>
      </c>
      <c r="F29" s="31"/>
      <c r="G29" s="31"/>
      <c r="H29" s="32">
        <f t="shared" ref="H29:N29" si="1">SUM(H12:H28)</f>
        <v>71</v>
      </c>
      <c r="I29" s="33">
        <f t="shared" si="1"/>
        <v>2130</v>
      </c>
      <c r="J29" s="33">
        <f t="shared" si="1"/>
        <v>900</v>
      </c>
      <c r="K29" s="33">
        <f t="shared" si="1"/>
        <v>208</v>
      </c>
      <c r="L29" s="33">
        <f t="shared" si="1"/>
        <v>40</v>
      </c>
      <c r="M29" s="33">
        <f t="shared" si="1"/>
        <v>672</v>
      </c>
      <c r="N29" s="33">
        <f t="shared" si="1"/>
        <v>1210</v>
      </c>
      <c r="O29" s="34">
        <f>AVERAGE(O12:O28)</f>
        <v>40.738188607843142</v>
      </c>
      <c r="P29" s="30">
        <v>24.5</v>
      </c>
      <c r="Q29" s="30">
        <v>14.5</v>
      </c>
      <c r="R29" s="30">
        <f>SUM(R14:R28)</f>
        <v>8.5</v>
      </c>
      <c r="S29" s="30">
        <f>SUM(S14:S28)</f>
        <v>5</v>
      </c>
      <c r="T29" s="30">
        <f>SUM(T14:T28)</f>
        <v>0</v>
      </c>
      <c r="U29" s="30">
        <f>SUM(U14:U28)</f>
        <v>0</v>
      </c>
      <c r="V29" s="35">
        <f>SUM(V17:V27)</f>
        <v>0</v>
      </c>
      <c r="W29" s="31">
        <f>SUM(W17:W27)</f>
        <v>0</v>
      </c>
      <c r="X29" s="36">
        <f>SUM(X17:X27)</f>
        <v>0</v>
      </c>
    </row>
    <row r="30" spans="1:24" s="16" customFormat="1" ht="35.25" customHeight="1" x14ac:dyDescent="0.25">
      <c r="A30" s="301" t="s">
        <v>47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</row>
    <row r="31" spans="1:24" s="3" customFormat="1" ht="14.25" customHeight="1" thickBot="1" x14ac:dyDescent="0.25">
      <c r="A31" s="303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</row>
    <row r="32" spans="1:24" s="16" customFormat="1" ht="33" customHeight="1" x14ac:dyDescent="0.2">
      <c r="A32" s="38">
        <v>18</v>
      </c>
      <c r="B32" s="39" t="s">
        <v>48</v>
      </c>
      <c r="C32" s="38"/>
      <c r="D32" s="40">
        <v>2</v>
      </c>
      <c r="E32" s="40"/>
      <c r="F32" s="40"/>
      <c r="G32" s="40"/>
      <c r="H32" s="41">
        <v>3</v>
      </c>
      <c r="I32" s="40">
        <f t="shared" ref="I32:I54" si="2">H32*30</f>
        <v>90</v>
      </c>
      <c r="J32" s="42">
        <v>40</v>
      </c>
      <c r="K32" s="40">
        <v>24</v>
      </c>
      <c r="L32" s="40"/>
      <c r="M32" s="40">
        <v>16</v>
      </c>
      <c r="N32" s="40">
        <f t="shared" ref="N32:N54" si="3">I32-J32</f>
        <v>50</v>
      </c>
      <c r="O32" s="43">
        <f t="shared" ref="O32:O54" si="4">J32/I32*100</f>
        <v>44.444444444444443</v>
      </c>
      <c r="P32" s="38"/>
      <c r="Q32" s="40">
        <v>2</v>
      </c>
      <c r="R32" s="38"/>
      <c r="S32" s="40"/>
      <c r="T32" s="38"/>
      <c r="U32" s="40"/>
      <c r="V32" s="38"/>
      <c r="W32" s="40"/>
      <c r="X32" s="44"/>
    </row>
    <row r="33" spans="1:25" s="16" customFormat="1" ht="21" customHeight="1" x14ac:dyDescent="0.2">
      <c r="A33" s="8">
        <v>19</v>
      </c>
      <c r="B33" s="45" t="s">
        <v>49</v>
      </c>
      <c r="C33" s="14"/>
      <c r="D33" s="10">
        <v>4</v>
      </c>
      <c r="E33" s="10"/>
      <c r="F33" s="10"/>
      <c r="G33" s="10"/>
      <c r="H33" s="11">
        <v>5</v>
      </c>
      <c r="I33" s="10">
        <f t="shared" si="2"/>
        <v>150</v>
      </c>
      <c r="J33" s="12">
        <v>70</v>
      </c>
      <c r="K33" s="10">
        <v>20</v>
      </c>
      <c r="L33" s="10"/>
      <c r="M33" s="10">
        <v>50</v>
      </c>
      <c r="N33" s="10">
        <f t="shared" si="3"/>
        <v>80</v>
      </c>
      <c r="O33" s="13">
        <f t="shared" si="4"/>
        <v>46.666666666666664</v>
      </c>
      <c r="P33" s="8"/>
      <c r="Q33" s="10"/>
      <c r="R33" s="8">
        <v>2</v>
      </c>
      <c r="S33" s="10">
        <v>2</v>
      </c>
      <c r="T33" s="8"/>
      <c r="U33" s="10"/>
      <c r="V33" s="14"/>
      <c r="W33" s="10"/>
      <c r="X33" s="15"/>
    </row>
    <row r="34" spans="1:25" s="16" customFormat="1" ht="22.5" customHeight="1" x14ac:dyDescent="0.2">
      <c r="A34" s="17">
        <v>20</v>
      </c>
      <c r="B34" s="46" t="s">
        <v>50</v>
      </c>
      <c r="C34" s="24"/>
      <c r="D34" s="20">
        <v>3</v>
      </c>
      <c r="E34" s="20"/>
      <c r="F34" s="20"/>
      <c r="G34" s="20"/>
      <c r="H34" s="21">
        <v>3</v>
      </c>
      <c r="I34" s="10">
        <f t="shared" si="2"/>
        <v>90</v>
      </c>
      <c r="J34" s="22">
        <v>30</v>
      </c>
      <c r="K34" s="20">
        <v>10</v>
      </c>
      <c r="L34" s="20"/>
      <c r="M34" s="20">
        <v>20</v>
      </c>
      <c r="N34" s="20">
        <f t="shared" si="3"/>
        <v>60</v>
      </c>
      <c r="O34" s="23">
        <f t="shared" si="4"/>
        <v>33.333333333333329</v>
      </c>
      <c r="P34" s="17"/>
      <c r="Q34" s="20"/>
      <c r="R34" s="17">
        <v>2</v>
      </c>
      <c r="S34" s="20"/>
      <c r="T34" s="17"/>
      <c r="U34" s="20"/>
      <c r="V34" s="24"/>
      <c r="W34" s="20"/>
      <c r="X34" s="25"/>
    </row>
    <row r="35" spans="1:25" s="16" customFormat="1" ht="18" customHeight="1" x14ac:dyDescent="0.2">
      <c r="A35" s="8">
        <v>21</v>
      </c>
      <c r="B35" s="45" t="s">
        <v>51</v>
      </c>
      <c r="C35" s="14"/>
      <c r="D35" s="10">
        <v>4</v>
      </c>
      <c r="E35" s="10"/>
      <c r="F35" s="10"/>
      <c r="G35" s="10"/>
      <c r="H35" s="11">
        <v>4</v>
      </c>
      <c r="I35" s="10">
        <f t="shared" si="2"/>
        <v>120</v>
      </c>
      <c r="J35" s="12">
        <v>70</v>
      </c>
      <c r="K35" s="10">
        <v>20</v>
      </c>
      <c r="L35" s="10"/>
      <c r="M35" s="10">
        <v>50</v>
      </c>
      <c r="N35" s="10">
        <f t="shared" si="3"/>
        <v>50</v>
      </c>
      <c r="O35" s="13">
        <f t="shared" si="4"/>
        <v>58.333333333333336</v>
      </c>
      <c r="P35" s="8"/>
      <c r="Q35" s="10"/>
      <c r="R35" s="8">
        <v>2</v>
      </c>
      <c r="S35" s="10">
        <v>2.5</v>
      </c>
      <c r="T35" s="8"/>
      <c r="U35" s="10"/>
      <c r="V35" s="14"/>
      <c r="W35" s="10"/>
      <c r="X35" s="15"/>
    </row>
    <row r="36" spans="1:25" s="16" customFormat="1" ht="21.75" customHeight="1" x14ac:dyDescent="0.2">
      <c r="A36" s="8">
        <v>22</v>
      </c>
      <c r="B36" s="45" t="s">
        <v>52</v>
      </c>
      <c r="C36" s="14">
        <v>6</v>
      </c>
      <c r="D36" s="10"/>
      <c r="E36" s="10"/>
      <c r="F36" s="10"/>
      <c r="G36" s="10"/>
      <c r="H36" s="11">
        <v>8</v>
      </c>
      <c r="I36" s="10">
        <f>H36*30</f>
        <v>240</v>
      </c>
      <c r="J36" s="12">
        <v>120</v>
      </c>
      <c r="K36" s="10">
        <v>30</v>
      </c>
      <c r="L36" s="10"/>
      <c r="M36" s="10">
        <v>90</v>
      </c>
      <c r="N36" s="10">
        <f t="shared" si="3"/>
        <v>120</v>
      </c>
      <c r="O36" s="13">
        <f t="shared" si="4"/>
        <v>50</v>
      </c>
      <c r="P36" s="8"/>
      <c r="Q36" s="10"/>
      <c r="R36" s="8"/>
      <c r="S36" s="10"/>
      <c r="T36" s="8">
        <v>3</v>
      </c>
      <c r="U36" s="10">
        <v>4</v>
      </c>
      <c r="V36" s="14"/>
      <c r="W36" s="10"/>
      <c r="X36" s="15"/>
    </row>
    <row r="37" spans="1:25" s="16" customFormat="1" ht="24" customHeight="1" x14ac:dyDescent="0.2">
      <c r="A37" s="8">
        <v>23</v>
      </c>
      <c r="B37" s="45" t="s">
        <v>53</v>
      </c>
      <c r="C37" s="14">
        <v>4.5</v>
      </c>
      <c r="D37" s="10"/>
      <c r="E37" s="10"/>
      <c r="F37" s="10"/>
      <c r="G37" s="10"/>
      <c r="H37" s="11">
        <v>9</v>
      </c>
      <c r="I37" s="10">
        <f>H37*30</f>
        <v>270</v>
      </c>
      <c r="J37" s="12">
        <v>150</v>
      </c>
      <c r="K37" s="10">
        <v>40</v>
      </c>
      <c r="L37" s="10"/>
      <c r="M37" s="10">
        <v>110</v>
      </c>
      <c r="N37" s="10">
        <f t="shared" si="3"/>
        <v>120</v>
      </c>
      <c r="O37" s="13">
        <f t="shared" si="4"/>
        <v>55.555555555555557</v>
      </c>
      <c r="P37" s="8"/>
      <c r="Q37" s="10"/>
      <c r="R37" s="8"/>
      <c r="S37" s="10">
        <v>5</v>
      </c>
      <c r="T37" s="8">
        <v>3</v>
      </c>
      <c r="U37" s="10"/>
      <c r="V37" s="14"/>
      <c r="W37" s="10"/>
      <c r="X37" s="15"/>
    </row>
    <row r="38" spans="1:25" s="16" customFormat="1" ht="17.25" customHeight="1" x14ac:dyDescent="0.2">
      <c r="A38" s="8">
        <v>24</v>
      </c>
      <c r="B38" s="45" t="s">
        <v>54</v>
      </c>
      <c r="C38" s="14">
        <v>6</v>
      </c>
      <c r="D38" s="10"/>
      <c r="E38" s="10"/>
      <c r="F38" s="10"/>
      <c r="G38" s="10"/>
      <c r="H38" s="11">
        <v>7</v>
      </c>
      <c r="I38" s="10">
        <f t="shared" si="2"/>
        <v>210</v>
      </c>
      <c r="J38" s="12">
        <v>120</v>
      </c>
      <c r="K38" s="10">
        <v>30</v>
      </c>
      <c r="L38" s="10"/>
      <c r="M38" s="10">
        <v>90</v>
      </c>
      <c r="N38" s="10">
        <f t="shared" si="3"/>
        <v>90</v>
      </c>
      <c r="O38" s="13">
        <f t="shared" si="4"/>
        <v>57.142857142857139</v>
      </c>
      <c r="P38" s="8"/>
      <c r="Q38" s="10"/>
      <c r="R38" s="8"/>
      <c r="S38" s="10"/>
      <c r="T38" s="8">
        <v>3</v>
      </c>
      <c r="U38" s="10">
        <v>4</v>
      </c>
      <c r="V38" s="14"/>
      <c r="W38" s="10"/>
      <c r="X38" s="15"/>
    </row>
    <row r="39" spans="1:25" s="16" customFormat="1" ht="18" customHeight="1" x14ac:dyDescent="0.2">
      <c r="A39" s="8">
        <v>25</v>
      </c>
      <c r="B39" s="45" t="s">
        <v>55</v>
      </c>
      <c r="C39" s="14">
        <v>6</v>
      </c>
      <c r="D39" s="10"/>
      <c r="E39" s="10"/>
      <c r="F39" s="10"/>
      <c r="G39" s="10">
        <v>5</v>
      </c>
      <c r="H39" s="11">
        <v>7</v>
      </c>
      <c r="I39" s="10">
        <f t="shared" si="2"/>
        <v>210</v>
      </c>
      <c r="J39" s="12">
        <v>120</v>
      </c>
      <c r="K39" s="10">
        <v>30</v>
      </c>
      <c r="L39" s="10"/>
      <c r="M39" s="10">
        <v>90</v>
      </c>
      <c r="N39" s="10">
        <f t="shared" si="3"/>
        <v>90</v>
      </c>
      <c r="O39" s="13">
        <f t="shared" si="4"/>
        <v>57.142857142857139</v>
      </c>
      <c r="P39" s="8"/>
      <c r="Q39" s="10"/>
      <c r="R39" s="8"/>
      <c r="S39" s="10"/>
      <c r="T39" s="8">
        <v>3</v>
      </c>
      <c r="U39" s="10">
        <v>4</v>
      </c>
      <c r="V39" s="14"/>
      <c r="W39" s="10"/>
      <c r="X39" s="15"/>
      <c r="Y39" s="3"/>
    </row>
    <row r="40" spans="1:25" s="16" customFormat="1" ht="24.75" customHeight="1" x14ac:dyDescent="0.2">
      <c r="A40" s="8">
        <v>26</v>
      </c>
      <c r="B40" s="45" t="s">
        <v>56</v>
      </c>
      <c r="C40" s="14"/>
      <c r="D40" s="10">
        <v>2</v>
      </c>
      <c r="E40" s="10"/>
      <c r="F40" s="10"/>
      <c r="G40" s="10"/>
      <c r="H40" s="11">
        <v>3</v>
      </c>
      <c r="I40" s="10">
        <f t="shared" si="2"/>
        <v>90</v>
      </c>
      <c r="J40" s="12">
        <v>30</v>
      </c>
      <c r="K40" s="10">
        <v>10</v>
      </c>
      <c r="L40" s="10"/>
      <c r="M40" s="10">
        <v>20</v>
      </c>
      <c r="N40" s="10">
        <f t="shared" si="3"/>
        <v>60</v>
      </c>
      <c r="O40" s="13">
        <f t="shared" si="4"/>
        <v>33.333333333333329</v>
      </c>
      <c r="P40" s="8"/>
      <c r="Q40" s="10">
        <v>2</v>
      </c>
      <c r="R40" s="8"/>
      <c r="S40" s="10"/>
      <c r="T40" s="8"/>
      <c r="U40" s="10"/>
      <c r="V40" s="14"/>
      <c r="W40" s="10"/>
      <c r="X40" s="15"/>
    </row>
    <row r="41" spans="1:25" s="16" customFormat="1" ht="18" customHeight="1" x14ac:dyDescent="0.2">
      <c r="A41" s="8">
        <v>27</v>
      </c>
      <c r="B41" s="45" t="s">
        <v>57</v>
      </c>
      <c r="C41" s="14"/>
      <c r="D41" s="10">
        <v>4</v>
      </c>
      <c r="E41" s="10"/>
      <c r="F41" s="10"/>
      <c r="G41" s="10"/>
      <c r="H41" s="11">
        <v>5</v>
      </c>
      <c r="I41" s="10">
        <v>150</v>
      </c>
      <c r="J41" s="12">
        <v>70</v>
      </c>
      <c r="K41" s="10">
        <v>20</v>
      </c>
      <c r="L41" s="10"/>
      <c r="M41" s="10">
        <v>50</v>
      </c>
      <c r="N41" s="10">
        <f t="shared" si="3"/>
        <v>80</v>
      </c>
      <c r="O41" s="13">
        <f t="shared" si="4"/>
        <v>46.666666666666664</v>
      </c>
      <c r="P41" s="8"/>
      <c r="Q41" s="10"/>
      <c r="R41" s="8">
        <v>2</v>
      </c>
      <c r="S41" s="10">
        <v>2.5</v>
      </c>
      <c r="T41" s="8"/>
      <c r="U41" s="10"/>
      <c r="V41" s="14"/>
      <c r="W41" s="10"/>
      <c r="X41" s="15"/>
    </row>
    <row r="42" spans="1:25" s="16" customFormat="1" ht="25.5" customHeight="1" x14ac:dyDescent="0.2">
      <c r="A42" s="8">
        <v>28</v>
      </c>
      <c r="B42" s="45" t="s">
        <v>58</v>
      </c>
      <c r="C42" s="14"/>
      <c r="D42" s="10">
        <v>3</v>
      </c>
      <c r="E42" s="10"/>
      <c r="F42" s="10"/>
      <c r="G42" s="10"/>
      <c r="H42" s="11">
        <v>3</v>
      </c>
      <c r="I42" s="10">
        <f t="shared" si="2"/>
        <v>90</v>
      </c>
      <c r="J42" s="12">
        <v>30</v>
      </c>
      <c r="K42" s="10">
        <v>10</v>
      </c>
      <c r="L42" s="10"/>
      <c r="M42" s="10">
        <v>20</v>
      </c>
      <c r="N42" s="10">
        <f t="shared" si="3"/>
        <v>60</v>
      </c>
      <c r="O42" s="13">
        <f t="shared" si="4"/>
        <v>33.333333333333329</v>
      </c>
      <c r="P42" s="8"/>
      <c r="Q42" s="10"/>
      <c r="R42" s="8">
        <v>2</v>
      </c>
      <c r="S42" s="10"/>
      <c r="T42" s="8"/>
      <c r="U42" s="10"/>
      <c r="V42" s="14"/>
      <c r="W42" s="10"/>
      <c r="X42" s="15"/>
    </row>
    <row r="43" spans="1:25" s="16" customFormat="1" ht="22.5" customHeight="1" x14ac:dyDescent="0.2">
      <c r="A43" s="8">
        <v>29</v>
      </c>
      <c r="B43" s="45" t="s">
        <v>59</v>
      </c>
      <c r="C43" s="14"/>
      <c r="D43" s="10">
        <v>5</v>
      </c>
      <c r="E43" s="10"/>
      <c r="F43" s="10"/>
      <c r="G43" s="10"/>
      <c r="H43" s="11">
        <v>3</v>
      </c>
      <c r="I43" s="10">
        <f t="shared" si="2"/>
        <v>90</v>
      </c>
      <c r="J43" s="12">
        <v>30</v>
      </c>
      <c r="K43" s="10">
        <v>10</v>
      </c>
      <c r="L43" s="10"/>
      <c r="M43" s="10">
        <v>30</v>
      </c>
      <c r="N43" s="10">
        <f t="shared" si="3"/>
        <v>60</v>
      </c>
      <c r="O43" s="13">
        <f t="shared" si="4"/>
        <v>33.333333333333329</v>
      </c>
      <c r="P43" s="8"/>
      <c r="Q43" s="10"/>
      <c r="R43" s="8"/>
      <c r="S43" s="10"/>
      <c r="T43" s="8">
        <v>2</v>
      </c>
      <c r="U43" s="10"/>
      <c r="V43" s="14"/>
      <c r="W43" s="10"/>
      <c r="X43" s="15"/>
    </row>
    <row r="44" spans="1:25" s="16" customFormat="1" ht="24.75" customHeight="1" x14ac:dyDescent="0.2">
      <c r="A44" s="8">
        <v>30</v>
      </c>
      <c r="B44" s="45" t="s">
        <v>60</v>
      </c>
      <c r="C44" s="14">
        <v>5.6</v>
      </c>
      <c r="D44" s="10"/>
      <c r="E44" s="10"/>
      <c r="F44" s="10"/>
      <c r="G44" s="10"/>
      <c r="H44" s="11">
        <v>8</v>
      </c>
      <c r="I44" s="10">
        <f t="shared" si="2"/>
        <v>240</v>
      </c>
      <c r="J44" s="12">
        <v>110</v>
      </c>
      <c r="K44" s="10">
        <v>30</v>
      </c>
      <c r="L44" s="10"/>
      <c r="M44" s="10">
        <v>80</v>
      </c>
      <c r="N44" s="10">
        <f t="shared" si="3"/>
        <v>130</v>
      </c>
      <c r="O44" s="47">
        <f t="shared" si="4"/>
        <v>45.833333333333329</v>
      </c>
      <c r="P44" s="8"/>
      <c r="Q44" s="10"/>
      <c r="R44" s="14"/>
      <c r="S44" s="10"/>
      <c r="T44" s="8">
        <v>3</v>
      </c>
      <c r="U44" s="10">
        <v>3.5</v>
      </c>
      <c r="V44" s="14"/>
      <c r="W44" s="10"/>
      <c r="X44" s="15"/>
    </row>
    <row r="45" spans="1:25" s="16" customFormat="1" ht="25.5" customHeight="1" x14ac:dyDescent="0.2">
      <c r="A45" s="17">
        <v>31</v>
      </c>
      <c r="B45" s="46" t="s">
        <v>61</v>
      </c>
      <c r="C45" s="24"/>
      <c r="D45" s="20">
        <v>5</v>
      </c>
      <c r="E45" s="20"/>
      <c r="F45" s="20"/>
      <c r="G45" s="20"/>
      <c r="H45" s="21">
        <v>3</v>
      </c>
      <c r="I45" s="10">
        <f t="shared" si="2"/>
        <v>90</v>
      </c>
      <c r="J45" s="12">
        <v>30</v>
      </c>
      <c r="K45" s="20">
        <v>10</v>
      </c>
      <c r="L45" s="20"/>
      <c r="M45" s="20">
        <v>20</v>
      </c>
      <c r="N45" s="20">
        <f t="shared" si="3"/>
        <v>60</v>
      </c>
      <c r="O45" s="23">
        <f t="shared" si="4"/>
        <v>33.333333333333329</v>
      </c>
      <c r="P45" s="17"/>
      <c r="Q45" s="20"/>
      <c r="R45" s="17"/>
      <c r="S45" s="20"/>
      <c r="T45" s="17">
        <v>2</v>
      </c>
      <c r="U45" s="20"/>
      <c r="V45" s="24"/>
      <c r="W45" s="20"/>
      <c r="X45" s="25"/>
    </row>
    <row r="46" spans="1:25" s="16" customFormat="1" ht="37.5" customHeight="1" x14ac:dyDescent="0.2">
      <c r="A46" s="8">
        <v>32</v>
      </c>
      <c r="B46" s="45" t="s">
        <v>62</v>
      </c>
      <c r="C46" s="14"/>
      <c r="D46" s="10">
        <v>4</v>
      </c>
      <c r="E46" s="10"/>
      <c r="F46" s="10"/>
      <c r="G46" s="10"/>
      <c r="H46" s="11">
        <v>3</v>
      </c>
      <c r="I46" s="10">
        <f t="shared" si="2"/>
        <v>90</v>
      </c>
      <c r="J46" s="12">
        <v>30</v>
      </c>
      <c r="K46" s="10">
        <v>10</v>
      </c>
      <c r="L46" s="10"/>
      <c r="M46" s="10">
        <v>20</v>
      </c>
      <c r="N46" s="10">
        <f t="shared" si="3"/>
        <v>60</v>
      </c>
      <c r="O46" s="13">
        <f t="shared" si="4"/>
        <v>33.333333333333329</v>
      </c>
      <c r="P46" s="8"/>
      <c r="Q46" s="10"/>
      <c r="R46" s="8"/>
      <c r="S46" s="10">
        <v>2</v>
      </c>
      <c r="T46" s="8"/>
      <c r="U46" s="10"/>
      <c r="V46" s="14"/>
      <c r="W46" s="10"/>
      <c r="X46" s="15"/>
    </row>
    <row r="47" spans="1:25" s="16" customFormat="1" ht="26.25" customHeight="1" x14ac:dyDescent="0.2">
      <c r="A47" s="8">
        <v>33</v>
      </c>
      <c r="B47" s="45" t="s">
        <v>63</v>
      </c>
      <c r="C47" s="14">
        <v>4.5</v>
      </c>
      <c r="D47" s="10"/>
      <c r="E47" s="10"/>
      <c r="F47" s="10"/>
      <c r="G47" s="10">
        <v>4</v>
      </c>
      <c r="H47" s="11">
        <v>8</v>
      </c>
      <c r="I47" s="10">
        <f t="shared" si="2"/>
        <v>240</v>
      </c>
      <c r="J47" s="12">
        <v>110</v>
      </c>
      <c r="K47" s="10">
        <v>30</v>
      </c>
      <c r="L47" s="10"/>
      <c r="M47" s="10">
        <v>80</v>
      </c>
      <c r="N47" s="10">
        <f t="shared" si="3"/>
        <v>130</v>
      </c>
      <c r="O47" s="13">
        <f t="shared" si="4"/>
        <v>45.833333333333329</v>
      </c>
      <c r="P47" s="8"/>
      <c r="Q47" s="10"/>
      <c r="R47" s="8"/>
      <c r="S47" s="10">
        <v>2</v>
      </c>
      <c r="T47" s="8">
        <v>4</v>
      </c>
      <c r="U47" s="10"/>
      <c r="V47" s="14"/>
      <c r="W47" s="10"/>
      <c r="X47" s="15"/>
    </row>
    <row r="48" spans="1:25" s="16" customFormat="1" ht="33.75" customHeight="1" x14ac:dyDescent="0.25">
      <c r="A48" s="8">
        <v>34</v>
      </c>
      <c r="B48" s="45" t="s">
        <v>64</v>
      </c>
      <c r="C48" s="48"/>
      <c r="D48" s="49">
        <v>6</v>
      </c>
      <c r="E48" s="10"/>
      <c r="F48" s="10"/>
      <c r="G48" s="10"/>
      <c r="H48" s="11">
        <v>3</v>
      </c>
      <c r="I48" s="10">
        <f t="shared" si="2"/>
        <v>90</v>
      </c>
      <c r="J48" s="12">
        <v>30</v>
      </c>
      <c r="K48" s="10">
        <v>10</v>
      </c>
      <c r="L48" s="10"/>
      <c r="M48" s="10">
        <v>20</v>
      </c>
      <c r="N48" s="10">
        <f t="shared" si="3"/>
        <v>60</v>
      </c>
      <c r="O48" s="13">
        <f t="shared" si="4"/>
        <v>33.333333333333329</v>
      </c>
      <c r="P48" s="8"/>
      <c r="Q48" s="10"/>
      <c r="R48" s="8"/>
      <c r="S48" s="10"/>
      <c r="T48" s="8"/>
      <c r="U48" s="10">
        <v>2</v>
      </c>
      <c r="V48" s="14"/>
      <c r="W48" s="10"/>
      <c r="X48" s="15"/>
    </row>
    <row r="49" spans="1:24" s="16" customFormat="1" ht="34.5" customHeight="1" x14ac:dyDescent="0.2">
      <c r="A49" s="8">
        <v>35</v>
      </c>
      <c r="B49" s="45" t="s">
        <v>65</v>
      </c>
      <c r="C49" s="50"/>
      <c r="D49" s="10"/>
      <c r="E49" s="10">
        <v>2</v>
      </c>
      <c r="F49" s="10"/>
      <c r="G49" s="10"/>
      <c r="H49" s="11">
        <v>1</v>
      </c>
      <c r="I49" s="10">
        <f t="shared" si="2"/>
        <v>30</v>
      </c>
      <c r="J49" s="12">
        <v>20</v>
      </c>
      <c r="K49" s="10">
        <v>0</v>
      </c>
      <c r="L49" s="10"/>
      <c r="M49" s="10">
        <v>20</v>
      </c>
      <c r="N49" s="10">
        <f t="shared" si="3"/>
        <v>10</v>
      </c>
      <c r="O49" s="13">
        <f t="shared" si="4"/>
        <v>66.666666666666657</v>
      </c>
      <c r="P49" s="8"/>
      <c r="Q49" s="10"/>
      <c r="R49" s="8"/>
      <c r="S49" s="10"/>
      <c r="T49" s="8"/>
      <c r="U49" s="10"/>
      <c r="V49" s="14"/>
      <c r="W49" s="10"/>
      <c r="X49" s="15"/>
    </row>
    <row r="50" spans="1:24" s="16" customFormat="1" ht="30.75" customHeight="1" x14ac:dyDescent="0.2">
      <c r="A50" s="8">
        <v>36</v>
      </c>
      <c r="B50" s="45" t="s">
        <v>66</v>
      </c>
      <c r="C50" s="50"/>
      <c r="D50" s="10"/>
      <c r="E50" s="10">
        <v>2</v>
      </c>
      <c r="F50" s="10"/>
      <c r="G50" s="10"/>
      <c r="H50" s="11">
        <v>1</v>
      </c>
      <c r="I50" s="10">
        <f t="shared" si="2"/>
        <v>30</v>
      </c>
      <c r="J50" s="12">
        <v>20</v>
      </c>
      <c r="K50" s="10"/>
      <c r="L50" s="10"/>
      <c r="M50" s="10">
        <v>20</v>
      </c>
      <c r="N50" s="10">
        <f t="shared" si="3"/>
        <v>10</v>
      </c>
      <c r="O50" s="13">
        <f t="shared" si="4"/>
        <v>66.666666666666657</v>
      </c>
      <c r="P50" s="8"/>
      <c r="Q50" s="10"/>
      <c r="R50" s="8"/>
      <c r="S50" s="10"/>
      <c r="T50" s="8"/>
      <c r="U50" s="10"/>
      <c r="V50" s="14"/>
      <c r="W50" s="10"/>
      <c r="X50" s="15"/>
    </row>
    <row r="51" spans="1:24" s="16" customFormat="1" ht="30.75" customHeight="1" x14ac:dyDescent="0.2">
      <c r="A51" s="8">
        <v>37</v>
      </c>
      <c r="B51" s="45" t="s">
        <v>67</v>
      </c>
      <c r="C51" s="50"/>
      <c r="D51" s="10"/>
      <c r="E51" s="10">
        <v>4</v>
      </c>
      <c r="F51" s="10"/>
      <c r="G51" s="10"/>
      <c r="H51" s="11">
        <v>1.5</v>
      </c>
      <c r="I51" s="10">
        <v>45</v>
      </c>
      <c r="J51" s="12">
        <v>30</v>
      </c>
      <c r="K51" s="10"/>
      <c r="L51" s="10"/>
      <c r="M51" s="10">
        <v>30</v>
      </c>
      <c r="N51" s="10">
        <f t="shared" si="3"/>
        <v>15</v>
      </c>
      <c r="O51" s="13">
        <f t="shared" si="4"/>
        <v>66.666666666666657</v>
      </c>
      <c r="P51" s="8"/>
      <c r="Q51" s="10"/>
      <c r="R51" s="8"/>
      <c r="S51" s="10"/>
      <c r="T51" s="8"/>
      <c r="U51" s="10"/>
      <c r="V51" s="14"/>
      <c r="W51" s="10"/>
      <c r="X51" s="15"/>
    </row>
    <row r="52" spans="1:24" s="16" customFormat="1" ht="30.75" customHeight="1" x14ac:dyDescent="0.2">
      <c r="A52" s="8">
        <v>38</v>
      </c>
      <c r="B52" s="45" t="s">
        <v>68</v>
      </c>
      <c r="C52" s="50"/>
      <c r="D52" s="10"/>
      <c r="E52" s="10">
        <v>3</v>
      </c>
      <c r="F52" s="10"/>
      <c r="G52" s="10"/>
      <c r="H52" s="11">
        <v>1.5</v>
      </c>
      <c r="I52" s="10">
        <f t="shared" si="2"/>
        <v>45</v>
      </c>
      <c r="J52" s="12">
        <v>30</v>
      </c>
      <c r="K52" s="10"/>
      <c r="L52" s="10"/>
      <c r="M52" s="10">
        <v>30</v>
      </c>
      <c r="N52" s="10">
        <f t="shared" si="3"/>
        <v>15</v>
      </c>
      <c r="O52" s="13">
        <f t="shared" si="4"/>
        <v>66.666666666666657</v>
      </c>
      <c r="P52" s="8"/>
      <c r="Q52" s="10"/>
      <c r="R52" s="8"/>
      <c r="S52" s="10"/>
      <c r="T52" s="8"/>
      <c r="U52" s="10"/>
      <c r="V52" s="14"/>
      <c r="W52" s="10"/>
      <c r="X52" s="15"/>
    </row>
    <row r="53" spans="1:24" s="16" customFormat="1" ht="18" customHeight="1" x14ac:dyDescent="0.2">
      <c r="A53" s="8">
        <v>39</v>
      </c>
      <c r="B53" s="45" t="s">
        <v>69</v>
      </c>
      <c r="C53" s="50"/>
      <c r="D53" s="10"/>
      <c r="E53" s="10">
        <v>6</v>
      </c>
      <c r="F53" s="10"/>
      <c r="G53" s="10"/>
      <c r="H53" s="11">
        <v>2</v>
      </c>
      <c r="I53" s="10">
        <f t="shared" si="2"/>
        <v>60</v>
      </c>
      <c r="J53" s="12">
        <v>40</v>
      </c>
      <c r="K53" s="10"/>
      <c r="L53" s="10"/>
      <c r="M53" s="10">
        <v>40</v>
      </c>
      <c r="N53" s="10">
        <f t="shared" si="3"/>
        <v>20</v>
      </c>
      <c r="O53" s="13">
        <f t="shared" si="4"/>
        <v>66.666666666666657</v>
      </c>
      <c r="P53" s="8"/>
      <c r="Q53" s="10"/>
      <c r="R53" s="8"/>
      <c r="S53" s="10"/>
      <c r="T53" s="8"/>
      <c r="U53" s="10"/>
      <c r="V53" s="14"/>
      <c r="W53" s="10"/>
      <c r="X53" s="15"/>
    </row>
    <row r="54" spans="1:24" s="16" customFormat="1" ht="18" customHeight="1" thickBot="1" x14ac:dyDescent="0.25">
      <c r="A54" s="8">
        <v>40</v>
      </c>
      <c r="B54" s="45" t="s">
        <v>70</v>
      </c>
      <c r="C54" s="50"/>
      <c r="D54" s="10"/>
      <c r="E54" s="10">
        <v>6</v>
      </c>
      <c r="F54" s="10"/>
      <c r="G54" s="10"/>
      <c r="H54" s="11">
        <v>5</v>
      </c>
      <c r="I54" s="10">
        <f t="shared" si="2"/>
        <v>150</v>
      </c>
      <c r="J54" s="12">
        <v>90</v>
      </c>
      <c r="K54" s="10"/>
      <c r="L54" s="10"/>
      <c r="M54" s="10">
        <v>90</v>
      </c>
      <c r="N54" s="10">
        <f t="shared" si="3"/>
        <v>60</v>
      </c>
      <c r="O54" s="13">
        <f t="shared" si="4"/>
        <v>60</v>
      </c>
      <c r="P54" s="8"/>
      <c r="Q54" s="10"/>
      <c r="R54" s="8"/>
      <c r="S54" s="10"/>
      <c r="T54" s="8"/>
      <c r="U54" s="10"/>
      <c r="V54" s="14"/>
      <c r="W54" s="10"/>
      <c r="X54" s="15"/>
    </row>
    <row r="55" spans="1:24" s="16" customFormat="1" ht="27.75" customHeight="1" thickBot="1" x14ac:dyDescent="0.25">
      <c r="A55" s="51"/>
      <c r="B55" s="52" t="s">
        <v>71</v>
      </c>
      <c r="C55" s="53"/>
      <c r="D55" s="54"/>
      <c r="E55" s="54"/>
      <c r="F55" s="55"/>
      <c r="G55" s="55"/>
      <c r="H55" s="56"/>
      <c r="I55" s="55"/>
      <c r="J55" s="57"/>
      <c r="K55" s="55"/>
      <c r="L55" s="55"/>
      <c r="M55" s="55"/>
      <c r="N55" s="58"/>
      <c r="O55" s="59"/>
      <c r="P55" s="51"/>
      <c r="Q55" s="55"/>
      <c r="R55" s="51"/>
      <c r="S55" s="55"/>
      <c r="T55" s="51"/>
      <c r="U55" s="55"/>
      <c r="V55" s="60"/>
      <c r="W55" s="55"/>
      <c r="X55" s="61"/>
    </row>
    <row r="56" spans="1:24" s="16" customFormat="1" ht="81" customHeight="1" thickBot="1" x14ac:dyDescent="0.25">
      <c r="A56" s="51">
        <v>41</v>
      </c>
      <c r="B56" s="62" t="s">
        <v>72</v>
      </c>
      <c r="C56" s="53"/>
      <c r="D56" s="54"/>
      <c r="E56" s="54">
        <v>3.4</v>
      </c>
      <c r="F56" s="55"/>
      <c r="G56" s="55"/>
      <c r="H56" s="56">
        <v>6</v>
      </c>
      <c r="I56" s="55">
        <f>H56*30</f>
        <v>180</v>
      </c>
      <c r="J56" s="57">
        <v>60</v>
      </c>
      <c r="K56" s="55">
        <v>0</v>
      </c>
      <c r="L56" s="55"/>
      <c r="M56" s="55">
        <v>60</v>
      </c>
      <c r="N56" s="55">
        <f>I56-J56</f>
        <v>120</v>
      </c>
      <c r="O56" s="59">
        <f>J56/I56*100</f>
        <v>33.333333333333329</v>
      </c>
      <c r="P56" s="51"/>
      <c r="Q56" s="55"/>
      <c r="R56" s="51">
        <v>2</v>
      </c>
      <c r="S56" s="55">
        <v>2</v>
      </c>
      <c r="T56" s="51"/>
      <c r="U56" s="55"/>
      <c r="V56" s="60">
        <v>1</v>
      </c>
      <c r="W56" s="55"/>
      <c r="X56" s="61"/>
    </row>
    <row r="57" spans="1:24" s="16" customFormat="1" ht="66" customHeight="1" x14ac:dyDescent="0.2">
      <c r="A57" s="17">
        <v>42</v>
      </c>
      <c r="B57" s="63" t="s">
        <v>73</v>
      </c>
      <c r="C57" s="64"/>
      <c r="D57" s="65"/>
      <c r="E57" s="65">
        <v>5.6</v>
      </c>
      <c r="F57" s="20"/>
      <c r="G57" s="20"/>
      <c r="H57" s="21">
        <v>6</v>
      </c>
      <c r="I57" s="20">
        <v>180</v>
      </c>
      <c r="J57" s="22">
        <v>60</v>
      </c>
      <c r="K57" s="20"/>
      <c r="L57" s="20"/>
      <c r="M57" s="20">
        <v>60</v>
      </c>
      <c r="N57" s="20">
        <f>I57-J57</f>
        <v>120</v>
      </c>
      <c r="O57" s="23">
        <f>J57/I57*100</f>
        <v>33.333333333333329</v>
      </c>
      <c r="P57" s="17"/>
      <c r="Q57" s="20"/>
      <c r="R57" s="66"/>
      <c r="S57" s="67"/>
      <c r="T57" s="66">
        <v>2</v>
      </c>
      <c r="U57" s="67">
        <v>2</v>
      </c>
      <c r="V57" s="24"/>
      <c r="W57" s="20"/>
      <c r="X57" s="25"/>
    </row>
    <row r="58" spans="1:24" s="37" customFormat="1" ht="20.25" customHeight="1" thickBot="1" x14ac:dyDescent="0.3">
      <c r="A58" s="8">
        <v>80</v>
      </c>
      <c r="B58" s="68" t="s">
        <v>74</v>
      </c>
      <c r="C58" s="69"/>
      <c r="D58" s="70"/>
      <c r="E58" s="70"/>
      <c r="F58" s="70"/>
      <c r="G58" s="70"/>
      <c r="H58" s="71"/>
      <c r="I58" s="72">
        <v>320</v>
      </c>
      <c r="J58" s="73">
        <v>120</v>
      </c>
      <c r="K58" s="72"/>
      <c r="L58" s="72"/>
      <c r="M58" s="72">
        <v>120</v>
      </c>
      <c r="N58" s="72"/>
      <c r="O58" s="74">
        <v>200</v>
      </c>
      <c r="P58" s="69">
        <v>2</v>
      </c>
      <c r="Q58" s="70">
        <v>2</v>
      </c>
      <c r="R58" s="69">
        <v>2</v>
      </c>
      <c r="S58" s="70">
        <v>2</v>
      </c>
      <c r="T58" s="69"/>
      <c r="U58" s="70"/>
      <c r="V58" s="75">
        <v>3</v>
      </c>
      <c r="W58" s="70">
        <v>2</v>
      </c>
      <c r="X58" s="76">
        <v>4</v>
      </c>
    </row>
    <row r="59" spans="1:24" s="37" customFormat="1" ht="27.75" customHeight="1" thickBot="1" x14ac:dyDescent="0.3">
      <c r="A59" s="304" t="s">
        <v>75</v>
      </c>
      <c r="B59" s="305"/>
      <c r="C59" s="77">
        <v>9</v>
      </c>
      <c r="D59" s="78">
        <v>11</v>
      </c>
      <c r="E59" s="78">
        <v>10</v>
      </c>
      <c r="F59" s="78"/>
      <c r="G59" s="78"/>
      <c r="H59" s="79">
        <f>H57+H56+SUM(H32:H54)</f>
        <v>109</v>
      </c>
      <c r="I59" s="79">
        <f>I57+I56+SUM(I32:I54)</f>
        <v>3270</v>
      </c>
      <c r="J59" s="79">
        <f>J57+J56+SUM(J32:J54)</f>
        <v>1540</v>
      </c>
      <c r="K59" s="79">
        <f>K57+K56+SUM(K32:K54)</f>
        <v>344</v>
      </c>
      <c r="L59" s="79">
        <f>L57+L56+SUM(L32:L54)</f>
        <v>0</v>
      </c>
      <c r="M59" s="79"/>
      <c r="N59" s="79">
        <f>N57+N56+SUM(N32:N54)</f>
        <v>1730</v>
      </c>
      <c r="O59" s="79"/>
      <c r="P59" s="79">
        <f t="shared" ref="P59:X59" si="5">P58+P57+P56+SUM(P32:P54)</f>
        <v>2</v>
      </c>
      <c r="Q59" s="79">
        <f t="shared" si="5"/>
        <v>6</v>
      </c>
      <c r="R59" s="79">
        <f t="shared" si="5"/>
        <v>14</v>
      </c>
      <c r="S59" s="79">
        <f t="shared" si="5"/>
        <v>20</v>
      </c>
      <c r="T59" s="79">
        <f t="shared" si="5"/>
        <v>25</v>
      </c>
      <c r="U59" s="79">
        <f t="shared" si="5"/>
        <v>19.5</v>
      </c>
      <c r="V59" s="79">
        <f t="shared" si="5"/>
        <v>4</v>
      </c>
      <c r="W59" s="79">
        <f t="shared" si="5"/>
        <v>2</v>
      </c>
      <c r="X59" s="79">
        <f t="shared" si="5"/>
        <v>4</v>
      </c>
    </row>
    <row r="60" spans="1:24" s="16" customFormat="1" ht="24.75" customHeight="1" thickBot="1" x14ac:dyDescent="0.3">
      <c r="A60" s="80"/>
      <c r="B60" s="81" t="s">
        <v>76</v>
      </c>
      <c r="C60" s="82"/>
      <c r="D60" s="83"/>
      <c r="E60" s="83"/>
      <c r="F60" s="83"/>
      <c r="G60" s="83"/>
      <c r="H60" s="84">
        <f>H59+H29</f>
        <v>180</v>
      </c>
      <c r="I60" s="84">
        <f>I59+I29</f>
        <v>5400</v>
      </c>
      <c r="J60" s="84">
        <f>J59+J29</f>
        <v>2440</v>
      </c>
      <c r="K60" s="84">
        <f>K59+K29</f>
        <v>552</v>
      </c>
      <c r="L60" s="84">
        <f>L59+L29</f>
        <v>40</v>
      </c>
      <c r="M60" s="84"/>
      <c r="N60" s="84">
        <f>N59+N29</f>
        <v>2940</v>
      </c>
      <c r="O60" s="85"/>
      <c r="P60" s="37"/>
      <c r="Q60" s="37"/>
      <c r="R60" s="37"/>
      <c r="S60" s="37"/>
      <c r="T60" s="37"/>
      <c r="U60" s="37"/>
      <c r="V60" s="37"/>
      <c r="W60" s="37"/>
      <c r="X60" s="37"/>
    </row>
    <row r="61" spans="1:24" s="16" customFormat="1" ht="15" thickBot="1" x14ac:dyDescent="0.25">
      <c r="A61" s="285" t="s">
        <v>77</v>
      </c>
      <c r="B61" s="286"/>
      <c r="C61" s="86"/>
      <c r="D61" s="86"/>
      <c r="E61" s="86"/>
      <c r="F61" s="86"/>
      <c r="G61" s="86"/>
      <c r="H61" s="87"/>
      <c r="I61" s="86"/>
      <c r="J61" s="88"/>
      <c r="K61" s="86"/>
      <c r="L61" s="86"/>
      <c r="M61" s="89"/>
      <c r="N61" s="89"/>
      <c r="O61" s="90"/>
      <c r="P61" s="91">
        <v>26.5</v>
      </c>
      <c r="Q61" s="91">
        <v>20.5</v>
      </c>
      <c r="R61" s="91">
        <v>22.5</v>
      </c>
      <c r="S61" s="91">
        <v>25</v>
      </c>
      <c r="T61" s="91">
        <v>25</v>
      </c>
      <c r="U61" s="91">
        <v>19.5</v>
      </c>
      <c r="V61" s="91"/>
      <c r="W61" s="91"/>
      <c r="X61" s="91"/>
    </row>
    <row r="62" spans="1:24" s="16" customFormat="1" x14ac:dyDescent="0.2">
      <c r="A62" s="287" t="s">
        <v>78</v>
      </c>
      <c r="B62" s="288"/>
      <c r="C62" s="92"/>
      <c r="D62" s="92"/>
      <c r="E62" s="92"/>
      <c r="F62" s="92"/>
      <c r="G62" s="92"/>
      <c r="H62" s="93"/>
      <c r="I62" s="92"/>
      <c r="J62" s="94"/>
      <c r="K62" s="92"/>
      <c r="L62" s="92"/>
      <c r="M62" s="95"/>
      <c r="N62" s="95"/>
      <c r="O62" s="96"/>
      <c r="P62" s="97">
        <v>2</v>
      </c>
      <c r="Q62" s="95">
        <v>4</v>
      </c>
      <c r="R62" s="97"/>
      <c r="S62" s="95">
        <v>3</v>
      </c>
      <c r="T62" s="98">
        <v>3</v>
      </c>
      <c r="U62" s="99">
        <v>4</v>
      </c>
      <c r="V62" s="100"/>
      <c r="W62" s="99"/>
      <c r="X62" s="101"/>
    </row>
    <row r="63" spans="1:24" s="16" customFormat="1" x14ac:dyDescent="0.2">
      <c r="A63" s="287" t="s">
        <v>79</v>
      </c>
      <c r="B63" s="288"/>
      <c r="C63" s="92"/>
      <c r="D63" s="92"/>
      <c r="E63" s="92"/>
      <c r="F63" s="92"/>
      <c r="G63" s="92"/>
      <c r="H63" s="93"/>
      <c r="I63" s="92"/>
      <c r="J63" s="94"/>
      <c r="K63" s="92"/>
      <c r="L63" s="92"/>
      <c r="M63" s="95"/>
      <c r="N63" s="95"/>
      <c r="O63" s="96"/>
      <c r="P63" s="97">
        <v>5</v>
      </c>
      <c r="Q63" s="95">
        <v>3</v>
      </c>
      <c r="R63" s="97">
        <v>2</v>
      </c>
      <c r="S63" s="95">
        <v>5</v>
      </c>
      <c r="T63" s="98">
        <v>2</v>
      </c>
      <c r="U63" s="99">
        <v>1</v>
      </c>
      <c r="V63" s="100"/>
      <c r="W63" s="99"/>
      <c r="X63" s="101"/>
    </row>
    <row r="64" spans="1:24" s="112" customFormat="1" ht="15.75" thickBot="1" x14ac:dyDescent="0.3">
      <c r="A64" s="289" t="s">
        <v>80</v>
      </c>
      <c r="B64" s="290"/>
      <c r="C64" s="102"/>
      <c r="D64" s="102"/>
      <c r="E64" s="102"/>
      <c r="F64" s="102"/>
      <c r="G64" s="102"/>
      <c r="H64" s="103"/>
      <c r="I64" s="102"/>
      <c r="J64" s="104"/>
      <c r="K64" s="102"/>
      <c r="L64" s="102"/>
      <c r="M64" s="105"/>
      <c r="N64" s="105"/>
      <c r="O64" s="106"/>
      <c r="P64" s="107">
        <v>1</v>
      </c>
      <c r="Q64" s="105">
        <v>3</v>
      </c>
      <c r="R64" s="107">
        <v>3</v>
      </c>
      <c r="S64" s="105">
        <v>2</v>
      </c>
      <c r="T64" s="108">
        <v>1</v>
      </c>
      <c r="U64" s="109">
        <v>3</v>
      </c>
      <c r="V64" s="110"/>
      <c r="W64" s="109"/>
      <c r="X64" s="111"/>
    </row>
    <row r="65" spans="1:24" s="292" customFormat="1" ht="30.75" customHeight="1" x14ac:dyDescent="0.2">
      <c r="A65" s="291" t="s">
        <v>81</v>
      </c>
    </row>
    <row r="66" spans="1:24" s="112" customFormat="1" ht="18.75" customHeight="1" x14ac:dyDescent="0.25">
      <c r="C66" s="113" t="s">
        <v>82</v>
      </c>
      <c r="D66" s="114"/>
      <c r="E66" s="114"/>
      <c r="F66" s="114"/>
      <c r="G66" s="114"/>
      <c r="H66" s="115"/>
      <c r="I66" s="114"/>
      <c r="O66" s="116"/>
    </row>
    <row r="67" spans="1:24" s="112" customFormat="1" ht="15" x14ac:dyDescent="0.25">
      <c r="B67" s="117" t="s">
        <v>83</v>
      </c>
      <c r="C67" s="118"/>
      <c r="D67" s="119"/>
      <c r="E67" s="119"/>
      <c r="H67" s="120" t="s">
        <v>84</v>
      </c>
      <c r="I67" s="119"/>
      <c r="J67" s="119"/>
      <c r="O67" s="116"/>
      <c r="T67" s="121"/>
      <c r="U67" s="121"/>
      <c r="V67" s="118"/>
      <c r="W67" s="119"/>
      <c r="X67" s="119"/>
    </row>
    <row r="68" spans="1:24" s="112" customFormat="1" ht="15" x14ac:dyDescent="0.25">
      <c r="B68" s="117" t="s">
        <v>85</v>
      </c>
      <c r="C68" s="16" t="s">
        <v>86</v>
      </c>
      <c r="H68" s="116"/>
      <c r="O68" s="116"/>
      <c r="T68" s="122"/>
      <c r="U68" s="121"/>
      <c r="V68" s="16" t="s">
        <v>86</v>
      </c>
    </row>
    <row r="69" spans="1:24" s="112" customFormat="1" ht="15" x14ac:dyDescent="0.25">
      <c r="B69" s="112" t="s">
        <v>87</v>
      </c>
      <c r="H69" s="116"/>
      <c r="O69" s="116"/>
    </row>
    <row r="70" spans="1:24" s="294" customFormat="1" ht="4.5" customHeight="1" x14ac:dyDescent="0.2">
      <c r="A70" s="293"/>
    </row>
    <row r="71" spans="1:24" ht="9.75" customHeight="1" x14ac:dyDescent="0.2"/>
    <row r="73" spans="1:24" ht="15" x14ac:dyDescent="0.25">
      <c r="B73" s="1" t="s">
        <v>88</v>
      </c>
    </row>
    <row r="74" spans="1:24" x14ac:dyDescent="0.2">
      <c r="H74" s="123" t="s">
        <v>89</v>
      </c>
      <c r="I74" s="16" t="s">
        <v>90</v>
      </c>
      <c r="K74" s="16" t="s">
        <v>91</v>
      </c>
    </row>
    <row r="75" spans="1:24" ht="39" customHeight="1" x14ac:dyDescent="0.25">
      <c r="I75" s="37" t="s">
        <v>92</v>
      </c>
    </row>
    <row r="77" spans="1:24" x14ac:dyDescent="0.2">
      <c r="J77" s="125"/>
    </row>
  </sheetData>
  <mergeCells count="41">
    <mergeCell ref="M6:M9"/>
    <mergeCell ref="P6:X6"/>
    <mergeCell ref="P9:X9"/>
    <mergeCell ref="A1:X1"/>
    <mergeCell ref="A2:A9"/>
    <mergeCell ref="B2:B9"/>
    <mergeCell ref="C2:G2"/>
    <mergeCell ref="H2:H9"/>
    <mergeCell ref="I2:N2"/>
    <mergeCell ref="P2:X2"/>
    <mergeCell ref="C3:C9"/>
    <mergeCell ref="D3:D9"/>
    <mergeCell ref="E3:E9"/>
    <mergeCell ref="R3:S3"/>
    <mergeCell ref="T3:U3"/>
    <mergeCell ref="V3:X3"/>
    <mergeCell ref="F4:F9"/>
    <mergeCell ref="G4:G9"/>
    <mergeCell ref="J4:J9"/>
    <mergeCell ref="K4:M5"/>
    <mergeCell ref="P4:X4"/>
    <mergeCell ref="K6:K9"/>
    <mergeCell ref="L6:L9"/>
    <mergeCell ref="F3:G3"/>
    <mergeCell ref="I3:I9"/>
    <mergeCell ref="J3:M3"/>
    <mergeCell ref="N3:N9"/>
    <mergeCell ref="O3:O9"/>
    <mergeCell ref="P3:Q3"/>
    <mergeCell ref="A70:XFD70"/>
    <mergeCell ref="A10:X10"/>
    <mergeCell ref="A11:X11"/>
    <mergeCell ref="A29:B29"/>
    <mergeCell ref="A30:X30"/>
    <mergeCell ref="A31:X31"/>
    <mergeCell ref="A59:B59"/>
    <mergeCell ref="A61:B61"/>
    <mergeCell ref="A62:B62"/>
    <mergeCell ref="A63:B63"/>
    <mergeCell ref="A64:B64"/>
    <mergeCell ref="A65:XFD65"/>
  </mergeCells>
  <pageMargins left="0.35433070866141736" right="0.35433070866141736" top="0.51181102362204722" bottom="0.47244094488188981" header="0.23622047244094491" footer="0.27559055118110237"/>
  <pageSetup paperSize="9" scale="75" orientation="landscape" copies="1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</vt:lpstr>
      <vt:lpstr>навчальна робота</vt:lpstr>
      <vt:lpstr>'навчальна робота'!Область_печати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Лимар Маргарита Юріївна</dc:creator>
  <cp:lastModifiedBy>Лимар Маргарита Юріївна</cp:lastModifiedBy>
  <dcterms:created xsi:type="dcterms:W3CDTF">2018-07-11T08:51:35Z</dcterms:created>
  <dcterms:modified xsi:type="dcterms:W3CDTF">2018-07-11T09:03:00Z</dcterms:modified>
</cp:coreProperties>
</file>